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040" tabRatio="787"/>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'16.8.10.'!$A$1:$E$91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0" i="14" l="1"/>
  <c r="F11" i="10" l="1"/>
  <c r="B12" i="10"/>
  <c r="D7" i="10"/>
  <c r="F10" i="10"/>
  <c r="F9" i="10"/>
  <c r="B8" i="10"/>
  <c r="D6" i="10"/>
  <c r="B5" i="10"/>
  <c r="F8" i="10" l="1"/>
  <c r="F4" i="10" s="1"/>
  <c r="D5" i="10"/>
  <c r="B4" i="10"/>
  <c r="B90" i="14"/>
  <c r="C90" i="14"/>
  <c r="C5" i="10" l="1"/>
  <c r="E7" i="10"/>
  <c r="C8" i="10"/>
  <c r="G11" i="10"/>
  <c r="G10" i="10"/>
  <c r="E6" i="10"/>
  <c r="C12" i="10"/>
  <c r="C7" i="10"/>
  <c r="C9" i="10"/>
  <c r="C11" i="10"/>
  <c r="C6" i="10"/>
  <c r="C10" i="10"/>
  <c r="G9" i="10"/>
  <c r="D4" i="10"/>
  <c r="E5" i="10"/>
  <c r="G8" i="10"/>
  <c r="G4" i="10"/>
  <c r="C39" i="14"/>
  <c r="D39" i="14"/>
  <c r="B39" i="14"/>
  <c r="E4" i="10" l="1"/>
  <c r="F6" i="15"/>
  <c r="F5" i="15"/>
  <c r="C22" i="7" l="1"/>
  <c r="C21" i="7"/>
  <c r="C20" i="7"/>
  <c r="C19" i="7"/>
  <c r="C18" i="7"/>
  <c r="C17" i="7"/>
  <c r="C3" i="9" l="1"/>
  <c r="C17" i="9"/>
  <c r="D17" i="9" s="1"/>
  <c r="B17" i="9"/>
  <c r="B3" i="9"/>
  <c r="D4" i="9"/>
  <c r="D5" i="9"/>
  <c r="D6" i="9"/>
  <c r="D7" i="9"/>
  <c r="D8" i="9"/>
  <c r="D9" i="9"/>
  <c r="D10" i="9"/>
  <c r="D11" i="9"/>
  <c r="D12" i="9"/>
  <c r="D13" i="9"/>
  <c r="D14" i="9"/>
  <c r="D18" i="9"/>
  <c r="D19" i="9"/>
  <c r="D24" i="9"/>
  <c r="D25" i="9"/>
  <c r="C4" i="9"/>
  <c r="B4" i="9"/>
  <c r="D3" i="9" l="1"/>
  <c r="C21" i="6" l="1"/>
  <c r="C20" i="6"/>
  <c r="E22" i="6"/>
  <c r="F22" i="6"/>
  <c r="G22" i="6"/>
  <c r="E15" i="6"/>
  <c r="E12" i="6" s="1"/>
  <c r="F15" i="6"/>
  <c r="F12" i="6" s="1"/>
  <c r="G15" i="6"/>
  <c r="D15" i="6"/>
  <c r="C14" i="6"/>
  <c r="C16" i="6"/>
  <c r="C17" i="6"/>
  <c r="C18" i="6"/>
  <c r="C19" i="6"/>
  <c r="C13" i="6"/>
  <c r="G12" i="6"/>
  <c r="D12" i="6" l="1"/>
  <c r="D22" i="6" s="1"/>
  <c r="C22" i="6" s="1"/>
  <c r="C15" i="6"/>
  <c r="C12" i="6" s="1"/>
  <c r="C5" i="6" l="1"/>
  <c r="C6" i="6"/>
  <c r="C7" i="6"/>
  <c r="C8" i="6"/>
  <c r="C9" i="6"/>
  <c r="C10" i="6"/>
  <c r="C11" i="6"/>
  <c r="C4" i="6"/>
  <c r="E3" i="6"/>
  <c r="F3" i="6"/>
  <c r="G3" i="6"/>
  <c r="D3" i="6"/>
  <c r="C3" i="6" l="1"/>
  <c r="D15" i="5"/>
  <c r="E15" i="5"/>
  <c r="F15" i="5"/>
  <c r="G15" i="5"/>
  <c r="H15" i="5"/>
  <c r="I15" i="5"/>
  <c r="J15" i="5"/>
  <c r="K15" i="5"/>
  <c r="L15" i="5"/>
  <c r="C15" i="5"/>
  <c r="D3" i="5"/>
  <c r="E3" i="5"/>
  <c r="F3" i="5"/>
  <c r="G3" i="5"/>
  <c r="H3" i="5"/>
  <c r="I3" i="5"/>
  <c r="J3" i="5"/>
  <c r="K3" i="5"/>
  <c r="L3" i="5"/>
  <c r="L25" i="5"/>
  <c r="L23" i="5"/>
  <c r="L13" i="5"/>
  <c r="B19" i="4" l="1"/>
  <c r="B18" i="4"/>
  <c r="E6" i="4" l="1"/>
  <c r="F6" i="4"/>
  <c r="G6" i="4"/>
  <c r="H6" i="4"/>
  <c r="I6" i="4"/>
  <c r="J6" i="4"/>
  <c r="K6" i="4"/>
  <c r="L6" i="4"/>
  <c r="M6" i="4"/>
  <c r="N6" i="4"/>
  <c r="O6" i="4"/>
  <c r="P6" i="4"/>
  <c r="L8" i="5" l="1"/>
  <c r="L9" i="5"/>
  <c r="L10" i="5"/>
  <c r="B8" i="4" l="1"/>
  <c r="L6" i="5" l="1"/>
  <c r="C16" i="7" l="1"/>
  <c r="C9" i="7"/>
  <c r="C2" i="7"/>
  <c r="B17" i="4" l="1"/>
  <c r="B16" i="4" s="1"/>
  <c r="B7" i="4" l="1"/>
  <c r="B9" i="4"/>
  <c r="D6" i="4"/>
  <c r="C6" i="4"/>
  <c r="D18" i="5"/>
  <c r="B6" i="4" l="1"/>
  <c r="J18" i="5" l="1"/>
  <c r="I18" i="5"/>
  <c r="H18" i="5"/>
  <c r="G18" i="5"/>
  <c r="F18" i="5"/>
  <c r="E18" i="5"/>
  <c r="C18" i="5"/>
  <c r="L12" i="5"/>
  <c r="E16" i="4" l="1"/>
  <c r="F16" i="4"/>
  <c r="G16" i="4"/>
  <c r="H16" i="4"/>
  <c r="I16" i="4"/>
  <c r="H26" i="5" l="1"/>
  <c r="J26" i="5"/>
  <c r="D26" i="5"/>
  <c r="E26" i="5"/>
  <c r="F26" i="5"/>
  <c r="G26" i="5"/>
  <c r="I26" i="5"/>
  <c r="L4" i="5" l="1"/>
  <c r="L5" i="5"/>
  <c r="L7" i="5"/>
  <c r="L11" i="5"/>
  <c r="L16" i="5"/>
  <c r="L17" i="5"/>
  <c r="L18" i="5"/>
  <c r="L19" i="5"/>
  <c r="L20" i="5"/>
  <c r="L21" i="5"/>
  <c r="L22" i="5"/>
  <c r="L24" i="5"/>
  <c r="C3" i="5"/>
  <c r="C26" i="5" s="1"/>
  <c r="D16" i="4" l="1"/>
  <c r="L14" i="5" l="1"/>
  <c r="K26" i="5" l="1"/>
  <c r="L26" i="5" s="1"/>
  <c r="C16" i="4" l="1"/>
</calcChain>
</file>

<file path=xl/sharedStrings.xml><?xml version="1.0" encoding="utf-8"?>
<sst xmlns="http://schemas.openxmlformats.org/spreadsheetml/2006/main" count="457" uniqueCount="323">
  <si>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</si>
  <si>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</si>
  <si>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</si>
  <si>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</si>
  <si>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</si>
  <si>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</si>
  <si>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</si>
  <si>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</si>
  <si>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</si>
  <si>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</si>
  <si>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</si>
  <si>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</si>
  <si>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</si>
  <si>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</si>
  <si>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</si>
  <si>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</si>
  <si>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</si>
  <si>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</si>
  <si>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</si>
  <si>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</si>
  <si>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</si>
  <si>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</si>
  <si>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</si>
  <si>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</si>
  <si>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</si>
  <si>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</si>
  <si>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</si>
  <si>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</si>
  <si>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</si>
  <si>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</si>
  <si>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</si>
  <si>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</si>
  <si>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</si>
  <si>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</si>
  <si>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</si>
  <si>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</si>
  <si>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</si>
  <si>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</si>
  <si>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</si>
  <si>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</si>
  <si>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</si>
  <si>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</si>
  <si>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</si>
  <si>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</si>
  <si>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</si>
  <si>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</si>
  <si>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</si>
  <si>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</si>
  <si>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</si>
  <si>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</si>
  <si>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</si>
  <si>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</si>
  <si>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</si>
  <si>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</si>
  <si>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</si>
  <si>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</si>
  <si>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</si>
  <si>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</si>
  <si>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</si>
  <si>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</si>
  <si>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</si>
  <si>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</si>
  <si>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</si>
  <si>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</si>
  <si>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</si>
  <si>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</si>
  <si>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</si>
  <si>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</si>
  <si>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</si>
  <si>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</si>
  <si>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</si>
  <si>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</si>
  <si>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</si>
  <si>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</si>
  <si>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</si>
  <si>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</si>
  <si>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</si>
  <si>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</si>
  <si>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</si>
  <si>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</si>
  <si>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</si>
  <si>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</si>
  <si>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</si>
  <si>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</si>
  <si>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</si>
  <si>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</si>
  <si>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</si>
  <si>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</si>
  <si>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</si>
  <si>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</si>
  <si>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</si>
  <si>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</si>
  <si>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</si>
  <si>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</si>
  <si>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</si>
  <si>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</si>
  <si>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</si>
  <si>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</si>
  <si>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</si>
  <si>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</si>
  <si>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</si>
  <si>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</si>
  <si>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</si>
  <si>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</si>
  <si>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</si>
  <si>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</si>
  <si>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</si>
  <si>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</si>
  <si>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</si>
  <si>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</si>
  <si>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</si>
  <si>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</si>
  <si>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</si>
  <si>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</si>
  <si>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</si>
  <si>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</si>
  <si>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</si>
  <si>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</si>
  <si>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</si>
  <si>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</si>
  <si>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</si>
  <si>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</si>
  <si>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</si>
  <si>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</si>
  <si>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</si>
  <si>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</si>
  <si>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</si>
  <si>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</si>
  <si>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</si>
  <si>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</si>
  <si>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</si>
  <si>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</si>
  <si>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</si>
  <si>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</si>
  <si>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</si>
  <si>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</si>
  <si>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</si>
  <si>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</si>
  <si>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</si>
  <si>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</si>
  <si>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</si>
  <si>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</si>
  <si>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</si>
  <si>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</si>
  <si>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</si>
  <si>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</si>
  <si>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</si>
  <si>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</si>
  <si>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</si>
  <si>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</si>
  <si>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</si>
  <si>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</si>
  <si>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</si>
  <si>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</si>
  <si>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</si>
  <si>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</si>
  <si>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</si>
  <si>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</si>
  <si>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</si>
  <si>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</si>
  <si>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</si>
  <si>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</si>
  <si>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</si>
  <si>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</si>
  <si>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</si>
  <si>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</si>
  <si>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</si>
  <si>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</si>
  <si>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</si>
  <si>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</si>
  <si>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</si>
  <si>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</si>
  <si>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</si>
  <si>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</si>
  <si>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</si>
  <si>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</si>
  <si>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</si>
  <si>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</si>
  <si>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</si>
  <si>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</si>
  <si>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</si>
  <si>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</si>
  <si>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</si>
  <si>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</si>
  <si>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</si>
  <si>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</si>
  <si>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</si>
  <si>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</si>
  <si>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</si>
  <si>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</si>
  <si>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</si>
  <si>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</si>
  <si>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</si>
  <si>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</si>
  <si>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</si>
  <si>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</si>
  <si>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</si>
  <si>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</si>
  <si>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</si>
  <si>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</si>
  <si>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</si>
  <si>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</si>
  <si>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</si>
  <si>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</si>
  <si>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</si>
  <si>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</si>
  <si>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</si>
  <si>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</si>
  <si>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</si>
  <si>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</si>
  <si>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</si>
  <si>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</si>
  <si>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</si>
  <si>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</si>
  <si>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</si>
  <si>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</si>
  <si>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</si>
  <si>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</si>
  <si>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</si>
  <si>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</si>
  <si>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</si>
  <si>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</si>
  <si>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</si>
  <si>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</si>
  <si>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</si>
  <si>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</si>
  <si>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</si>
  <si>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</si>
  <si>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</si>
  <si>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</si>
  <si>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</si>
  <si>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</si>
  <si>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</si>
  <si>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</si>
  <si>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</si>
  <si>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</si>
  <si>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</si>
  <si>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</si>
  <si>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</si>
  <si>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</si>
  <si>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</si>
  <si>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</si>
  <si>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</si>
  <si>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</si>
  <si>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</si>
  <si>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</si>
  <si>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</si>
  <si>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</si>
  <si>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</si>
  <si>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</si>
  <si>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</si>
  <si>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</si>
  <si>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</si>
  <si>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</si>
  <si>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</si>
  <si>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</si>
  <si>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</si>
  <si>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</si>
  <si>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</si>
  <si>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</si>
  <si>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</si>
  <si>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</si>
  <si>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</si>
  <si>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</si>
  <si>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</si>
  <si>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</si>
  <si>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</si>
  <si>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</si>
  <si>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</si>
  <si>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</si>
  <si>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</si>
  <si>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</si>
  <si>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</si>
  <si>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</si>
  <si>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</si>
  <si>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</si>
  <si>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</si>
  <si>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</si>
  <si>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</si>
  <si>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</si>
  <si>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</si>
  <si>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</si>
  <si>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</si>
  <si>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</si>
  <si>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</si>
  <si>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</si>
  <si>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</si>
  <si>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</si>
  <si>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</si>
  <si>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</si>
  <si>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</si>
  <si>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</si>
  <si>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</si>
  <si>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</si>
  <si>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</si>
  <si>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</si>
  <si>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</si>
  <si>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</si>
  <si>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</si>
  <si>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</si>
  <si>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</si>
  <si>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</si>
  <si>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</si>
  <si>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</si>
  <si>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</si>
  <si>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</si>
  <si>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</si>
  <si>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</si>
  <si>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</si>
  <si>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</si>
  <si>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</si>
  <si>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</si>
  <si>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</si>
  <si>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</si>
  <si>
    <t xml:space="preserve">Balans kapital </t>
  </si>
  <si>
    <t>3</t>
  </si>
  <si>
    <t>Öhdəliklərin və kapitalın cəmisi</t>
  </si>
  <si>
    <t>Kredit təşkilatlarına və digər maliyyə institutlarına verilmiş kreditlər/depozitlər</t>
  </si>
  <si>
    <t>1.9.2</t>
  </si>
  <si>
    <t>Əks REPO əməliyyatları üzrə</t>
  </si>
  <si>
    <t>Qiymətli kağızlar/Əks-Repo</t>
  </si>
  <si>
    <t xml:space="preserve">                        -  </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</si>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</sst>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0.000000"/>
    <numFmt numFmtId="167" formatCode="_(* #,##0_);_(* \(#,##0\);_(* &quot;-&quot;??_);_(@_)"/>
    <numFmt numFmtId="168" formatCode="_-* #,##0_-;\-* #,##0_-;_-* &quot;-&quot;??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cellStyleXfs>
  <cellXfs count="225">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4"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4"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4"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8" xfId="4" applyFont="1" applyFill="1" applyBorder="1" applyAlignment="1" applyProtection="1">
      <alignment horizontal="left" vertical="center" wrapText="1" indent="1"/>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8" fontId="0" fillId="0" borderId="0" xfId="3" applyNumberFormat="1" applyFont="1" applyFill="1"/>
    <xf numFmtId="165"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6"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4"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4"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4"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167" fontId="7" fillId="0" borderId="1" xfId="1" applyNumberFormat="1" applyFont="1" applyFill="1" applyBorder="1" applyAlignment="1">
      <alignment vertical="center"/>
    </xf>
    <xf numFmtId="167" fontId="4" fillId="0" borderId="1" xfId="1" applyNumberFormat="1" applyFont="1" applyFill="1" applyBorder="1" applyAlignment="1">
      <alignment vertical="center"/>
    </xf>
    <xf numFmtId="167" fontId="4" fillId="0" borderId="1" xfId="1" applyNumberFormat="1" applyFont="1" applyFill="1" applyBorder="1" applyAlignment="1">
      <alignment vertical="center" wrapText="1"/>
    </xf>
    <xf numFmtId="0" fontId="3" fillId="0" borderId="0" xfId="0" applyFont="1"/>
    <xf numFmtId="167" fontId="5" fillId="0" borderId="1" xfId="1" applyNumberFormat="1" applyFont="1" applyFill="1" applyBorder="1" applyAlignment="1">
      <alignment vertical="center"/>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7" fontId="5" fillId="0" borderId="1" xfId="0" applyNumberFormat="1" applyFont="1" applyFill="1" applyBorder="1" applyAlignment="1">
      <alignment vertical="center"/>
    </xf>
    <xf numFmtId="168"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7" fontId="0" fillId="0" borderId="0" xfId="0" applyNumberFormat="1"/>
    <xf numFmtId="43" fontId="0" fillId="0" borderId="0" xfId="0" applyNumberFormat="1" applyFont="1" applyFill="1"/>
    <xf numFmtId="43" fontId="3" fillId="0" borderId="0" xfId="0" applyNumberFormat="1" applyFont="1" applyFill="1"/>
    <xf numFmtId="43" fontId="0" fillId="0" borderId="0" xfId="0" applyNumberFormat="1"/>
    <xf numFmtId="4" fontId="0" fillId="0" borderId="0" xfId="0" applyNumberFormat="1" applyAlignment="1">
      <alignment wrapText="1"/>
    </xf>
    <xf numFmtId="43" fontId="0" fillId="0" borderId="0" xfId="0" applyNumberFormat="1" applyFont="1"/>
    <xf numFmtId="0" fontId="8" fillId="0" borderId="0" xfId="0" applyFont="1" applyBorder="1" applyAlignment="1">
      <alignment vertical="center" wrapText="1"/>
    </xf>
    <xf numFmtId="43" fontId="8" fillId="0" borderId="0" xfId="1" applyFont="1" applyFill="1" applyBorder="1" applyAlignment="1">
      <alignment vertical="center"/>
    </xf>
    <xf numFmtId="167" fontId="19" fillId="0" borderId="1" xfId="3" applyNumberFormat="1" applyFont="1" applyFill="1" applyBorder="1" applyAlignment="1" applyProtection="1">
      <alignment horizontal="right" vertical="center" wrapText="1"/>
      <protection locked="0"/>
    </xf>
    <xf numFmtId="165" fontId="0" fillId="0" borderId="0" xfId="0" applyNumberFormat="1" applyFont="1"/>
    <xf numFmtId="168" fontId="2" fillId="0" borderId="0" xfId="0" applyNumberFormat="1" applyFont="1" applyFill="1" applyBorder="1" applyAlignment="1">
      <alignment vertical="center" wrapText="1"/>
    </xf>
    <xf numFmtId="168" fontId="0" fillId="0" borderId="0" xfId="0" applyNumberFormat="1" applyFont="1" applyFill="1"/>
    <xf numFmtId="3" fontId="9" fillId="0" borderId="1" xfId="1" applyNumberFormat="1" applyFont="1" applyFill="1" applyBorder="1" applyAlignment="1">
      <alignment vertical="center"/>
    </xf>
    <xf numFmtId="3" fontId="9" fillId="0" borderId="1" xfId="0" applyNumberFormat="1" applyFont="1" applyFill="1" applyBorder="1" applyAlignment="1">
      <alignment vertical="center"/>
    </xf>
    <xf numFmtId="3" fontId="8" fillId="0" borderId="1" xfId="0" applyNumberFormat="1" applyFont="1" applyFill="1" applyBorder="1" applyAlignment="1">
      <alignment vertical="center"/>
    </xf>
    <xf numFmtId="167" fontId="3" fillId="0" borderId="1" xfId="1" applyNumberFormat="1" applyFont="1" applyFill="1" applyBorder="1" applyAlignment="1">
      <alignment horizontal="center" vertical="center" wrapText="1"/>
    </xf>
    <xf numFmtId="167" fontId="8" fillId="0" borderId="1" xfId="1" applyNumberFormat="1" applyFont="1" applyFill="1" applyBorder="1" applyAlignment="1">
      <alignment vertical="center"/>
    </xf>
    <xf numFmtId="168" fontId="12" fillId="3" borderId="4" xfId="3" applyNumberFormat="1" applyFont="1" applyFill="1" applyBorder="1" applyAlignment="1" applyProtection="1">
      <alignment horizontal="right" vertical="center" wrapText="1"/>
    </xf>
    <xf numFmtId="168" fontId="12" fillId="3" borderId="4" xfId="3" applyNumberFormat="1" applyFont="1" applyFill="1" applyBorder="1" applyAlignment="1" applyProtection="1">
      <alignment horizontal="right" vertical="center" wrapText="1"/>
      <protection locked="0"/>
    </xf>
    <xf numFmtId="168" fontId="12" fillId="3" borderId="9" xfId="3" applyNumberFormat="1" applyFont="1" applyFill="1" applyBorder="1" applyAlignment="1" applyProtection="1">
      <alignment horizontal="right" vertical="center" wrapText="1"/>
    </xf>
    <xf numFmtId="168" fontId="12" fillId="3" borderId="1" xfId="3" applyNumberFormat="1" applyFont="1" applyFill="1" applyBorder="1" applyAlignment="1" applyProtection="1">
      <alignment horizontal="right" vertical="center" wrapText="1"/>
      <protection locked="0"/>
    </xf>
    <xf numFmtId="168" fontId="12" fillId="0" borderId="0" xfId="4" applyNumberFormat="1" applyFont="1" applyFill="1"/>
    <xf numFmtId="168" fontId="12" fillId="0" borderId="4" xfId="3" applyNumberFormat="1" applyFont="1" applyFill="1" applyBorder="1" applyAlignment="1" applyProtection="1">
      <alignment horizontal="right" vertical="center" wrapText="1"/>
    </xf>
    <xf numFmtId="168" fontId="15" fillId="0" borderId="1" xfId="3" applyNumberFormat="1" applyFont="1" applyFill="1" applyBorder="1" applyAlignment="1" applyProtection="1">
      <alignment horizontal="right" vertical="top" wrapText="1"/>
      <protection locked="0"/>
    </xf>
    <xf numFmtId="168" fontId="15" fillId="0" borderId="4" xfId="3" applyNumberFormat="1" applyFont="1" applyFill="1" applyBorder="1" applyAlignment="1" applyProtection="1">
      <alignment horizontal="right" vertical="top" wrapText="1"/>
      <protection locked="0"/>
    </xf>
    <xf numFmtId="168" fontId="12" fillId="0" borderId="1" xfId="3" applyNumberFormat="1" applyFont="1" applyFill="1" applyBorder="1" applyAlignment="1" applyProtection="1">
      <alignment horizontal="right" vertical="top" wrapText="1"/>
      <protection locked="0"/>
    </xf>
    <xf numFmtId="168" fontId="12" fillId="0" borderId="1" xfId="3" applyNumberFormat="1" applyFont="1" applyFill="1" applyBorder="1" applyAlignment="1" applyProtection="1">
      <alignment horizontal="right" vertical="center" wrapText="1"/>
    </xf>
    <xf numFmtId="168" fontId="11" fillId="0" borderId="1" xfId="3" applyNumberFormat="1" applyFont="1" applyFill="1" applyBorder="1" applyAlignment="1" applyProtection="1">
      <alignment horizontal="right" vertical="center" wrapText="1"/>
    </xf>
    <xf numFmtId="168" fontId="12" fillId="0" borderId="1" xfId="3" applyNumberFormat="1" applyFont="1" applyFill="1" applyBorder="1" applyProtection="1">
      <protection locked="0"/>
    </xf>
    <xf numFmtId="168" fontId="11" fillId="0" borderId="1" xfId="3" applyNumberFormat="1" applyFont="1" applyFill="1" applyBorder="1" applyAlignment="1" applyProtection="1">
      <alignment horizontal="right" vertical="top" wrapText="1"/>
      <protection locked="0"/>
    </xf>
    <xf numFmtId="4" fontId="8" fillId="0" borderId="0" xfId="1" applyNumberFormat="1" applyFont="1" applyFill="1" applyBorder="1" applyAlignment="1">
      <alignment vertical="center"/>
    </xf>
    <xf numFmtId="3" fontId="5" fillId="0" borderId="1" xfId="1" applyNumberFormat="1" applyFont="1" applyFill="1" applyBorder="1" applyAlignment="1">
      <alignment vertical="center"/>
    </xf>
    <xf numFmtId="43" fontId="4" fillId="0" borderId="1" xfId="1" applyNumberFormat="1" applyFont="1" applyFill="1" applyBorder="1" applyAlignment="1">
      <alignment vertical="center" wrapText="1"/>
    </xf>
    <xf numFmtId="168" fontId="12" fillId="0" borderId="1" xfId="3" applyNumberFormat="1" applyFont="1" applyFill="1" applyBorder="1" applyAlignment="1" applyProtection="1">
      <alignment horizontal="right" vertical="top" wrapText="1" indent="2"/>
    </xf>
    <xf numFmtId="168" fontId="12" fillId="0" borderId="1" xfId="2" applyNumberFormat="1" applyFont="1" applyFill="1" applyBorder="1" applyAlignment="1" applyProtection="1">
      <alignment horizontal="right" vertical="top" wrapText="1"/>
    </xf>
    <xf numFmtId="10" fontId="12" fillId="0" borderId="1" xfId="2" applyNumberFormat="1" applyFont="1" applyFill="1" applyBorder="1" applyAlignment="1" applyProtection="1">
      <alignment horizontal="right" vertical="top" wrapText="1"/>
    </xf>
    <xf numFmtId="43" fontId="12" fillId="0" borderId="1" xfId="3" applyNumberFormat="1" applyFont="1" applyFill="1" applyBorder="1" applyAlignment="1" applyProtection="1">
      <alignment horizontal="right" vertical="top" wrapText="1" indent="2"/>
    </xf>
    <xf numFmtId="4" fontId="0" fillId="0" borderId="0" xfId="0" applyNumberFormat="1" applyFont="1" applyFill="1"/>
    <xf numFmtId="4" fontId="17" fillId="0" borderId="0" xfId="4" applyNumberFormat="1" applyFont="1" applyFill="1" applyProtection="1">
      <protection locked="0"/>
    </xf>
    <xf numFmtId="168" fontId="11" fillId="0" borderId="0" xfId="4" applyNumberFormat="1" applyFont="1" applyFill="1" applyProtection="1"/>
    <xf numFmtId="4" fontId="12" fillId="0" borderId="0" xfId="4" applyNumberFormat="1" applyFont="1" applyFill="1" applyProtection="1"/>
    <xf numFmtId="168" fontId="11" fillId="0" borderId="1" xfId="3" applyNumberFormat="1" applyFont="1" applyFill="1" applyBorder="1" applyProtection="1">
      <protection locked="0"/>
    </xf>
    <xf numFmtId="167" fontId="11" fillId="0" borderId="1" xfId="3" applyNumberFormat="1" applyFont="1" applyFill="1" applyBorder="1" applyAlignment="1" applyProtection="1">
      <alignment horizontal="right" vertical="center" wrapText="1"/>
    </xf>
    <xf numFmtId="3" fontId="11" fillId="0" borderId="1" xfId="3" applyNumberFormat="1" applyFont="1" applyFill="1" applyBorder="1" applyAlignment="1" applyProtection="1">
      <alignment horizontal="right" vertical="center" wrapText="1"/>
    </xf>
    <xf numFmtId="164" fontId="3" fillId="0" borderId="1" xfId="3" applyFont="1" applyFill="1" applyBorder="1"/>
    <xf numFmtId="10" fontId="2" fillId="0" borderId="1" xfId="2" applyNumberFormat="1" applyFont="1" applyFill="1" applyBorder="1"/>
    <xf numFmtId="164" fontId="0" fillId="0" borderId="1" xfId="3" applyFont="1" applyFill="1" applyBorder="1" applyAlignment="1">
      <alignment horizontal="center"/>
    </xf>
    <xf numFmtId="164" fontId="0" fillId="0" borderId="1" xfId="3" applyFont="1" applyFill="1" applyBorder="1"/>
    <xf numFmtId="164" fontId="3" fillId="0" borderId="1" xfId="3" applyFont="1" applyFill="1" applyBorder="1" applyAlignment="1">
      <alignment horizontal="center"/>
    </xf>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2"/>
  <sheetViews>
    <sheetView showGridLines="0" tabSelected="1" workbookViewId="0">
      <selection activeCell="F13" sqref="F13"/>
    </sheetView>
  </sheetViews>
  <sheetFormatPr defaultColWidth="9.109375" defaultRowHeight="14.4" x14ac:dyDescent="0.3"/>
  <cols>
    <col min="1" max="1" width="21.5546875" style="3" customWidth="1"/>
    <col min="2" max="2" width="12.55468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8" ht="26.25" customHeight="1" x14ac:dyDescent="0.3">
      <c r="A1" s="181" t="s">
        <v>6</v>
      </c>
      <c r="B1" s="181"/>
      <c r="C1" s="181"/>
      <c r="D1" s="181"/>
      <c r="E1" s="181"/>
      <c r="F1" s="181"/>
      <c r="G1" s="181"/>
      <c r="H1" s="181"/>
      <c r="I1" s="181"/>
      <c r="J1" s="181"/>
      <c r="K1" s="181"/>
      <c r="L1" s="181"/>
      <c r="M1" s="181"/>
      <c r="N1" s="181"/>
      <c r="O1" s="181"/>
      <c r="P1" s="181"/>
    </row>
    <row r="2" spans="1:18" x14ac:dyDescent="0.3">
      <c r="A2" s="4" t="s">
        <v>7</v>
      </c>
      <c r="B2" s="5"/>
      <c r="C2" s="6"/>
      <c r="D2" s="6"/>
      <c r="E2" s="12"/>
      <c r="F2" s="12"/>
      <c r="G2" s="12"/>
      <c r="H2" s="12"/>
      <c r="I2" s="12"/>
      <c r="J2" s="12"/>
      <c r="K2" s="12"/>
      <c r="L2" s="12"/>
      <c r="M2" s="12"/>
      <c r="N2" s="12"/>
      <c r="O2" s="182" t="s">
        <v>0</v>
      </c>
      <c r="P2" s="182"/>
    </row>
    <row r="3" spans="1:18" x14ac:dyDescent="0.3">
      <c r="A3" s="183" t="s">
        <v>8</v>
      </c>
      <c r="B3" s="183" t="s">
        <v>9</v>
      </c>
      <c r="C3" s="183" t="s">
        <v>10</v>
      </c>
      <c r="D3" s="183"/>
      <c r="E3" s="183"/>
      <c r="F3" s="183"/>
      <c r="G3" s="183"/>
      <c r="H3" s="183"/>
      <c r="I3" s="183"/>
      <c r="J3" s="183"/>
      <c r="K3" s="183"/>
      <c r="L3" s="183"/>
      <c r="M3" s="183"/>
      <c r="N3" s="183"/>
      <c r="O3" s="183"/>
      <c r="P3" s="183"/>
    </row>
    <row r="4" spans="1:18" x14ac:dyDescent="0.3">
      <c r="A4" s="183"/>
      <c r="B4" s="183"/>
      <c r="C4" s="183" t="s">
        <v>11</v>
      </c>
      <c r="D4" s="183" t="s">
        <v>12</v>
      </c>
      <c r="E4" s="183"/>
      <c r="F4" s="183"/>
      <c r="G4" s="183"/>
      <c r="H4" s="183"/>
      <c r="I4" s="183"/>
      <c r="J4" s="183"/>
      <c r="K4" s="183"/>
      <c r="L4" s="183"/>
      <c r="M4" s="183"/>
      <c r="N4" s="183"/>
      <c r="O4" s="183"/>
      <c r="P4" s="183"/>
    </row>
    <row r="5" spans="1:18" ht="28.8" x14ac:dyDescent="0.3">
      <c r="A5" s="183"/>
      <c r="B5" s="183"/>
      <c r="C5" s="183"/>
      <c r="D5" s="7" t="s">
        <v>13</v>
      </c>
      <c r="E5" s="7" t="s">
        <v>14</v>
      </c>
      <c r="F5" s="7" t="s">
        <v>15</v>
      </c>
      <c r="G5" s="7" t="s">
        <v>16</v>
      </c>
      <c r="H5" s="7" t="s">
        <v>17</v>
      </c>
      <c r="I5" s="7" t="s">
        <v>18</v>
      </c>
      <c r="J5" s="7" t="s">
        <v>19</v>
      </c>
      <c r="K5" s="7" t="s">
        <v>20</v>
      </c>
      <c r="L5" s="7" t="s">
        <v>21</v>
      </c>
      <c r="M5" s="7" t="s">
        <v>22</v>
      </c>
      <c r="N5" s="7" t="s">
        <v>23</v>
      </c>
      <c r="O5" s="7" t="s">
        <v>24</v>
      </c>
      <c r="P5" s="7" t="s">
        <v>25</v>
      </c>
    </row>
    <row r="6" spans="1:18" ht="28.8" x14ac:dyDescent="0.3">
      <c r="A6" s="8" t="s">
        <v>26</v>
      </c>
      <c r="B6" s="147">
        <f>B7+B8+B9</f>
        <v>3916565.0099999988</v>
      </c>
      <c r="C6" s="147">
        <f t="shared" ref="C6:P6" si="0">C7+C8+C9</f>
        <v>3684939.97</v>
      </c>
      <c r="D6" s="147">
        <f t="shared" si="0"/>
        <v>175442.46</v>
      </c>
      <c r="E6" s="147">
        <f t="shared" si="0"/>
        <v>17807.97</v>
      </c>
      <c r="F6" s="147">
        <f t="shared" si="0"/>
        <v>10668.37</v>
      </c>
      <c r="G6" s="147">
        <f t="shared" si="0"/>
        <v>3783.9500000000003</v>
      </c>
      <c r="H6" s="147">
        <f t="shared" si="0"/>
        <v>4429.21</v>
      </c>
      <c r="I6" s="147">
        <f t="shared" si="0"/>
        <v>3062.8499999999995</v>
      </c>
      <c r="J6" s="147">
        <f t="shared" si="0"/>
        <v>3014.64</v>
      </c>
      <c r="K6" s="147">
        <f t="shared" si="0"/>
        <v>2170.1999999999998</v>
      </c>
      <c r="L6" s="147">
        <f t="shared" si="0"/>
        <v>2035.66</v>
      </c>
      <c r="M6" s="147">
        <f t="shared" si="0"/>
        <v>1370.92</v>
      </c>
      <c r="N6" s="147">
        <f t="shared" si="0"/>
        <v>1883.05</v>
      </c>
      <c r="O6" s="147">
        <f t="shared" si="0"/>
        <v>1588.8700000000001</v>
      </c>
      <c r="P6" s="147">
        <f t="shared" si="0"/>
        <v>4366.8900000000003</v>
      </c>
    </row>
    <row r="7" spans="1:18" x14ac:dyDescent="0.3">
      <c r="A7" s="9" t="s">
        <v>27</v>
      </c>
      <c r="B7" s="147">
        <f>SUM(C7:P7)</f>
        <v>1229188.5800000003</v>
      </c>
      <c r="C7" s="148">
        <v>1190326.3700000001</v>
      </c>
      <c r="D7" s="148">
        <v>27606.549999999974</v>
      </c>
      <c r="E7" s="148">
        <v>2549.4400000000023</v>
      </c>
      <c r="F7" s="148">
        <v>2451.1900000000014</v>
      </c>
      <c r="G7" s="148">
        <v>178.61000000000013</v>
      </c>
      <c r="H7" s="148">
        <v>1300.7599999999998</v>
      </c>
      <c r="I7" s="148">
        <v>157.77999999999975</v>
      </c>
      <c r="J7" s="148">
        <v>149.82000000000016</v>
      </c>
      <c r="K7" s="148">
        <v>25.210000000000036</v>
      </c>
      <c r="L7" s="148">
        <v>3.3199999999999363</v>
      </c>
      <c r="M7" s="148">
        <v>0</v>
      </c>
      <c r="N7" s="148">
        <v>395.23</v>
      </c>
      <c r="O7" s="148">
        <v>27.690000000000055</v>
      </c>
      <c r="P7" s="148">
        <v>4016.61</v>
      </c>
    </row>
    <row r="8" spans="1:18" x14ac:dyDescent="0.3">
      <c r="A8" s="9" t="s">
        <v>28</v>
      </c>
      <c r="B8" s="147">
        <f>SUM(C8:P8)</f>
        <v>2148372.0499999989</v>
      </c>
      <c r="C8" s="148">
        <v>1989688.21</v>
      </c>
      <c r="D8" s="148">
        <v>116170.21</v>
      </c>
      <c r="E8" s="148">
        <v>13416.32</v>
      </c>
      <c r="F8" s="148">
        <v>8075.29</v>
      </c>
      <c r="G8" s="148">
        <v>3574.26</v>
      </c>
      <c r="H8" s="148">
        <v>3056.07</v>
      </c>
      <c r="I8" s="148">
        <v>2905.0699999999997</v>
      </c>
      <c r="J8" s="148">
        <v>2824.2999999999997</v>
      </c>
      <c r="K8" s="148">
        <v>2144.9899999999998</v>
      </c>
      <c r="L8" s="148">
        <v>2032.3400000000001</v>
      </c>
      <c r="M8" s="148">
        <v>1370.92</v>
      </c>
      <c r="N8" s="148">
        <v>1487.82</v>
      </c>
      <c r="O8" s="148">
        <v>1561.18</v>
      </c>
      <c r="P8" s="148">
        <v>65.069999999999993</v>
      </c>
    </row>
    <row r="9" spans="1:18" x14ac:dyDescent="0.3">
      <c r="A9" s="11" t="s">
        <v>29</v>
      </c>
      <c r="B9" s="147">
        <f>SUM(C9:P9)</f>
        <v>539004.37999999989</v>
      </c>
      <c r="C9" s="148">
        <v>504925.39</v>
      </c>
      <c r="D9" s="148">
        <v>31665.7</v>
      </c>
      <c r="E9" s="148">
        <v>1842.21</v>
      </c>
      <c r="F9" s="148">
        <v>141.88999999999999</v>
      </c>
      <c r="G9" s="148">
        <v>31.08</v>
      </c>
      <c r="H9" s="148">
        <v>72.38</v>
      </c>
      <c r="I9" s="148">
        <v>0</v>
      </c>
      <c r="J9" s="148">
        <v>40.520000000000003</v>
      </c>
      <c r="K9" s="148">
        <v>0</v>
      </c>
      <c r="L9" s="148">
        <v>0</v>
      </c>
      <c r="M9" s="148">
        <v>0</v>
      </c>
      <c r="N9" s="148">
        <v>0</v>
      </c>
      <c r="O9" s="148">
        <v>0</v>
      </c>
      <c r="P9" s="148">
        <v>285.20999999999998</v>
      </c>
    </row>
    <row r="10" spans="1:18" x14ac:dyDescent="0.3">
      <c r="A10" s="11" t="s">
        <v>30</v>
      </c>
      <c r="B10" s="148">
        <v>0</v>
      </c>
      <c r="C10" s="148"/>
      <c r="D10" s="148"/>
      <c r="E10" s="148"/>
      <c r="F10" s="148"/>
      <c r="G10" s="148"/>
      <c r="H10" s="148"/>
      <c r="I10" s="148"/>
      <c r="J10" s="148"/>
      <c r="K10" s="148"/>
      <c r="L10" s="148"/>
      <c r="M10" s="148"/>
      <c r="N10" s="148"/>
      <c r="O10" s="148"/>
      <c r="P10" s="148"/>
    </row>
    <row r="11" spans="1:18" x14ac:dyDescent="0.3">
      <c r="A11" s="138"/>
      <c r="B11" s="139"/>
      <c r="C11" s="162"/>
      <c r="D11" s="162"/>
      <c r="E11" s="162"/>
      <c r="F11" s="162"/>
      <c r="G11" s="162"/>
      <c r="H11" s="162"/>
      <c r="I11" s="162"/>
      <c r="J11" s="162"/>
      <c r="K11" s="162"/>
      <c r="L11" s="162"/>
      <c r="M11" s="162"/>
      <c r="N11" s="162"/>
      <c r="O11" s="10"/>
      <c r="P11" s="10"/>
    </row>
    <row r="12" spans="1:18" x14ac:dyDescent="0.3">
      <c r="A12" s="12"/>
      <c r="B12" s="10"/>
      <c r="C12" s="10"/>
      <c r="D12" s="10"/>
      <c r="E12" s="10"/>
      <c r="F12" s="10"/>
      <c r="G12" s="10"/>
      <c r="H12" s="10"/>
      <c r="I12" s="10"/>
      <c r="J12" s="10"/>
      <c r="K12" s="10"/>
      <c r="L12" s="10"/>
      <c r="M12" s="10"/>
      <c r="N12" s="10"/>
      <c r="O12" s="10"/>
      <c r="P12" s="10"/>
      <c r="Q12" s="10"/>
      <c r="R12" s="10"/>
    </row>
    <row r="13" spans="1:18" x14ac:dyDescent="0.3">
      <c r="A13" s="13" t="s">
        <v>31</v>
      </c>
      <c r="C13" s="10"/>
      <c r="D13" s="10"/>
      <c r="E13" s="10"/>
      <c r="F13" s="10"/>
      <c r="G13" s="10"/>
      <c r="H13" s="10"/>
      <c r="I13" s="10"/>
      <c r="J13" s="10"/>
      <c r="K13" s="10"/>
      <c r="L13" s="10"/>
      <c r="M13" s="10"/>
      <c r="N13" s="10"/>
      <c r="O13" s="10"/>
      <c r="P13" s="10"/>
      <c r="Q13" s="10"/>
    </row>
    <row r="14" spans="1:18" x14ac:dyDescent="0.3">
      <c r="A14" s="14"/>
      <c r="I14" s="15" t="s">
        <v>0</v>
      </c>
    </row>
    <row r="15" spans="1:18" ht="43.2" x14ac:dyDescent="0.3">
      <c r="A15" s="7" t="s">
        <v>8</v>
      </c>
      <c r="B15" s="7" t="s">
        <v>9</v>
      </c>
      <c r="C15" s="7" t="s">
        <v>32</v>
      </c>
      <c r="D15" s="7" t="s">
        <v>33</v>
      </c>
      <c r="E15" s="7" t="s">
        <v>34</v>
      </c>
      <c r="F15" s="7" t="s">
        <v>35</v>
      </c>
      <c r="G15" s="7" t="s">
        <v>36</v>
      </c>
      <c r="H15" s="7" t="s">
        <v>37</v>
      </c>
      <c r="I15" s="7" t="s">
        <v>38</v>
      </c>
    </row>
    <row r="16" spans="1:18" ht="28.8" x14ac:dyDescent="0.3">
      <c r="A16" s="8" t="s">
        <v>26</v>
      </c>
      <c r="B16" s="144">
        <f>SUM(B17:B20)</f>
        <v>3916565.459999999</v>
      </c>
      <c r="C16" s="144">
        <f>SUM(C17:C20)</f>
        <v>2931086.79</v>
      </c>
      <c r="D16" s="144">
        <f t="shared" ref="D16:I16" si="1">SUM(D17:D20)</f>
        <v>42784.289999999106</v>
      </c>
      <c r="E16" s="144">
        <f t="shared" si="1"/>
        <v>0</v>
      </c>
      <c r="F16" s="144">
        <f t="shared" si="1"/>
        <v>686492.37999999989</v>
      </c>
      <c r="G16" s="144">
        <f t="shared" si="1"/>
        <v>256202</v>
      </c>
      <c r="H16" s="144">
        <f t="shared" si="1"/>
        <v>0</v>
      </c>
      <c r="I16" s="144">
        <f t="shared" si="1"/>
        <v>0</v>
      </c>
      <c r="J16" s="16"/>
    </row>
    <row r="17" spans="1:18" x14ac:dyDescent="0.3">
      <c r="A17" s="9" t="s">
        <v>27</v>
      </c>
      <c r="B17" s="145">
        <f>SUM(C17:I17)</f>
        <v>1229189.03</v>
      </c>
      <c r="C17" s="146">
        <v>817141.03</v>
      </c>
      <c r="D17" s="146">
        <v>8358</v>
      </c>
      <c r="E17" s="146" t="s">
        <v>321</v>
      </c>
      <c r="F17" s="146">
        <v>147488</v>
      </c>
      <c r="G17" s="146">
        <v>256202</v>
      </c>
      <c r="H17" s="146" t="s">
        <v>321</v>
      </c>
      <c r="I17" s="146" t="s">
        <v>322</v>
      </c>
      <c r="J17" s="137"/>
      <c r="K17" s="141"/>
    </row>
    <row r="18" spans="1:18" x14ac:dyDescent="0.3">
      <c r="A18" s="9" t="s">
        <v>28</v>
      </c>
      <c r="B18" s="145">
        <f>SUM(C18:I18)</f>
        <v>2148371.7599999998</v>
      </c>
      <c r="C18" s="146">
        <v>2113945.7599999998</v>
      </c>
      <c r="D18" s="146">
        <v>34426</v>
      </c>
      <c r="E18" s="146" t="s">
        <v>321</v>
      </c>
      <c r="F18" s="146" t="s">
        <v>321</v>
      </c>
      <c r="G18" s="146" t="s">
        <v>321</v>
      </c>
      <c r="H18" s="146" t="s">
        <v>321</v>
      </c>
      <c r="I18" s="146" t="s">
        <v>322</v>
      </c>
      <c r="J18" s="137"/>
    </row>
    <row r="19" spans="1:18" x14ac:dyDescent="0.3">
      <c r="A19" s="11" t="s">
        <v>29</v>
      </c>
      <c r="B19" s="145">
        <f>SUM(C19:I19)</f>
        <v>539004.66999999899</v>
      </c>
      <c r="C19" s="146" t="s">
        <v>321</v>
      </c>
      <c r="D19" s="146">
        <v>0.28999999910593033</v>
      </c>
      <c r="E19" s="146" t="s">
        <v>321</v>
      </c>
      <c r="F19" s="146">
        <v>539004.37999999989</v>
      </c>
      <c r="G19" s="146" t="s">
        <v>321</v>
      </c>
      <c r="H19" s="146" t="s">
        <v>321</v>
      </c>
      <c r="I19" s="146" t="s">
        <v>322</v>
      </c>
      <c r="J19" s="141"/>
    </row>
    <row r="20" spans="1:18" x14ac:dyDescent="0.3">
      <c r="A20" s="11" t="s">
        <v>30</v>
      </c>
      <c r="B20" s="145">
        <v>0</v>
      </c>
      <c r="C20" s="146" t="s">
        <v>321</v>
      </c>
      <c r="D20" s="146" t="s">
        <v>321</v>
      </c>
      <c r="E20" s="146" t="s">
        <v>321</v>
      </c>
      <c r="F20" s="146" t="s">
        <v>321</v>
      </c>
      <c r="G20" s="146" t="s">
        <v>321</v>
      </c>
      <c r="H20" s="146" t="s">
        <v>321</v>
      </c>
      <c r="I20" s="146" t="s">
        <v>322</v>
      </c>
      <c r="M20" s="137"/>
    </row>
    <row r="22" spans="1:18" x14ac:dyDescent="0.3">
      <c r="C22" s="137"/>
      <c r="D22" s="141"/>
    </row>
    <row r="23" spans="1:18" x14ac:dyDescent="0.3">
      <c r="C23" s="137"/>
      <c r="D23" s="137"/>
      <c r="E23" s="137"/>
      <c r="F23" s="137"/>
      <c r="G23" s="137"/>
      <c r="H23" s="137"/>
      <c r="I23" s="137"/>
      <c r="J23" s="137"/>
      <c r="K23" s="137"/>
      <c r="L23" s="137"/>
      <c r="M23" s="137"/>
      <c r="N23" s="137"/>
      <c r="O23" s="137"/>
      <c r="P23" s="137"/>
      <c r="Q23" s="10"/>
      <c r="R23" s="10"/>
    </row>
    <row r="24" spans="1:18" x14ac:dyDescent="0.3">
      <c r="B24" s="10"/>
      <c r="C24" s="16"/>
      <c r="D24" s="16"/>
      <c r="E24" s="16"/>
      <c r="F24" s="16"/>
      <c r="G24" s="16"/>
      <c r="H24" s="16"/>
      <c r="I24" s="16"/>
      <c r="J24" s="16"/>
      <c r="K24" s="16"/>
      <c r="L24" s="16"/>
      <c r="M24" s="16"/>
      <c r="N24" s="16"/>
      <c r="O24" s="16"/>
      <c r="P24" s="16"/>
    </row>
    <row r="25" spans="1:18" x14ac:dyDescent="0.3">
      <c r="E25" s="10"/>
      <c r="F25" s="17"/>
    </row>
    <row r="27" spans="1:18" x14ac:dyDescent="0.3">
      <c r="E27" s="10"/>
    </row>
    <row r="32" spans="1:18" x14ac:dyDescent="0.3">
      <c r="E32" s="141"/>
      <c r="F32" s="141"/>
      <c r="G32" s="141"/>
      <c r="H32" s="141"/>
      <c r="I32" s="141"/>
      <c r="J32" s="141"/>
      <c r="K32" s="141"/>
      <c r="L32" s="141"/>
      <c r="M32" s="141"/>
      <c r="N32" s="141"/>
      <c r="O32" s="141"/>
      <c r="P32" s="141"/>
      <c r="Q32" s="141"/>
      <c r="R32" s="141"/>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showGridLines="0" topLeftCell="A73" zoomScaleNormal="100" zoomScaleSheetLayoutView="100" workbookViewId="0">
      <selection activeCell="D91" sqref="D91"/>
    </sheetView>
  </sheetViews>
  <sheetFormatPr defaultColWidth="9.109375" defaultRowHeight="14.4" x14ac:dyDescent="0.3"/>
  <cols>
    <col min="1" max="1" width="61" style="97" customWidth="1"/>
    <col min="2" max="2" width="16.6640625" style="97" customWidth="1"/>
    <col min="3" max="3" width="13.5546875" style="97" customWidth="1"/>
    <col min="4" max="4" width="16.6640625" style="97" customWidth="1"/>
    <col min="5" max="5" width="13.33203125" style="98" bestFit="1" customWidth="1"/>
    <col min="6" max="8" width="11.44140625" style="97" bestFit="1" customWidth="1"/>
    <col min="9" max="16384" width="9.109375" style="97"/>
  </cols>
  <sheetData>
    <row r="1" spans="1:7" ht="27" customHeight="1" x14ac:dyDescent="0.3">
      <c r="A1" s="216" t="s">
        <v>215</v>
      </c>
      <c r="B1" s="216"/>
      <c r="C1" s="216"/>
      <c r="D1" s="216"/>
    </row>
    <row r="2" spans="1:7" s="100" customFormat="1" x14ac:dyDescent="0.3">
      <c r="A2" s="217" t="s">
        <v>128</v>
      </c>
      <c r="B2" s="217"/>
      <c r="C2" s="217"/>
      <c r="D2" s="217"/>
      <c r="E2" s="115"/>
    </row>
    <row r="3" spans="1:7" x14ac:dyDescent="0.3">
      <c r="A3" s="99" t="s">
        <v>216</v>
      </c>
      <c r="B3" s="218" t="s">
        <v>217</v>
      </c>
      <c r="C3" s="219"/>
      <c r="D3" s="220"/>
    </row>
    <row r="4" spans="1:7" x14ac:dyDescent="0.3">
      <c r="A4" s="99"/>
      <c r="B4" s="99"/>
      <c r="C4" s="101"/>
      <c r="D4" s="74"/>
    </row>
    <row r="5" spans="1:7" x14ac:dyDescent="0.3">
      <c r="A5" s="101"/>
      <c r="B5" s="102" t="s">
        <v>218</v>
      </c>
      <c r="C5" s="102" t="s">
        <v>219</v>
      </c>
      <c r="D5" s="102" t="s">
        <v>220</v>
      </c>
    </row>
    <row r="6" spans="1:7" ht="28.8" x14ac:dyDescent="0.3">
      <c r="A6" s="103" t="s">
        <v>221</v>
      </c>
      <c r="B6" s="158">
        <v>0</v>
      </c>
      <c r="C6" s="158">
        <v>0</v>
      </c>
      <c r="D6" s="159">
        <v>777289.56</v>
      </c>
    </row>
    <row r="7" spans="1:7" ht="16.5" customHeight="1" x14ac:dyDescent="0.3">
      <c r="A7" s="103" t="s">
        <v>222</v>
      </c>
      <c r="B7" s="158">
        <v>0</v>
      </c>
      <c r="C7" s="158">
        <v>0</v>
      </c>
      <c r="D7" s="159">
        <v>617501.34</v>
      </c>
      <c r="G7" s="98"/>
    </row>
    <row r="8" spans="1:7" x14ac:dyDescent="0.3">
      <c r="A8" s="103" t="s">
        <v>223</v>
      </c>
      <c r="B8" s="158"/>
      <c r="C8" s="158"/>
      <c r="D8" s="159">
        <v>97742.12999999999</v>
      </c>
      <c r="G8" s="98"/>
    </row>
    <row r="9" spans="1:7" x14ac:dyDescent="0.3">
      <c r="A9" s="103" t="s">
        <v>224</v>
      </c>
      <c r="B9" s="158"/>
      <c r="C9" s="158"/>
      <c r="D9" s="158">
        <v>9855.75</v>
      </c>
      <c r="G9" s="98"/>
    </row>
    <row r="10" spans="1:7" ht="12.75" customHeight="1" x14ac:dyDescent="0.3">
      <c r="A10" s="104" t="s">
        <v>225</v>
      </c>
      <c r="B10" s="158"/>
      <c r="C10" s="158"/>
      <c r="D10" s="158">
        <v>87886.37999999999</v>
      </c>
      <c r="G10" s="98"/>
    </row>
    <row r="11" spans="1:7" ht="12.75" customHeight="1" x14ac:dyDescent="0.3">
      <c r="A11" s="103" t="s">
        <v>226</v>
      </c>
      <c r="B11" s="159">
        <v>604477.5</v>
      </c>
      <c r="C11" s="158"/>
      <c r="D11" s="158"/>
      <c r="G11" s="98"/>
    </row>
    <row r="12" spans="1:7" ht="12.75" customHeight="1" x14ac:dyDescent="0.3">
      <c r="A12" s="103" t="s">
        <v>224</v>
      </c>
      <c r="B12" s="158">
        <v>450000</v>
      </c>
      <c r="C12" s="158"/>
      <c r="D12" s="158"/>
      <c r="G12" s="98"/>
    </row>
    <row r="13" spans="1:7" ht="12.75" customHeight="1" x14ac:dyDescent="0.3">
      <c r="A13" s="104" t="s">
        <v>225</v>
      </c>
      <c r="B13" s="158">
        <v>154477.5</v>
      </c>
      <c r="C13" s="158"/>
      <c r="D13" s="158"/>
      <c r="G13" s="98"/>
    </row>
    <row r="14" spans="1:7" ht="12.75" customHeight="1" x14ac:dyDescent="0.3">
      <c r="A14" s="103" t="s">
        <v>227</v>
      </c>
      <c r="B14" s="159">
        <v>160808.54999999999</v>
      </c>
      <c r="C14" s="159">
        <v>0</v>
      </c>
      <c r="D14" s="159">
        <v>0</v>
      </c>
      <c r="G14" s="98"/>
    </row>
    <row r="15" spans="1:7" x14ac:dyDescent="0.3">
      <c r="A15" s="103" t="s">
        <v>228</v>
      </c>
      <c r="B15" s="158">
        <v>160808.54999999999</v>
      </c>
      <c r="C15" s="159">
        <v>0</v>
      </c>
      <c r="D15" s="159">
        <v>0</v>
      </c>
      <c r="G15" s="98"/>
    </row>
    <row r="16" spans="1:7" ht="12.75" customHeight="1" x14ac:dyDescent="0.3">
      <c r="A16" s="105" t="s">
        <v>229</v>
      </c>
      <c r="B16" s="158">
        <v>137275</v>
      </c>
      <c r="C16" s="158"/>
      <c r="D16" s="158"/>
      <c r="G16" s="98"/>
    </row>
    <row r="17" spans="1:7" ht="12.75" customHeight="1" x14ac:dyDescent="0.3">
      <c r="A17" s="105" t="s">
        <v>230</v>
      </c>
      <c r="B17" s="158">
        <v>23533.550000000003</v>
      </c>
      <c r="C17" s="158"/>
      <c r="D17" s="158"/>
      <c r="G17" s="98"/>
    </row>
    <row r="18" spans="1:7" ht="12.75" customHeight="1" x14ac:dyDescent="0.3">
      <c r="A18" s="103" t="s">
        <v>231</v>
      </c>
      <c r="B18" s="158">
        <v>0</v>
      </c>
      <c r="C18" s="158">
        <v>0</v>
      </c>
      <c r="D18" s="158">
        <v>0</v>
      </c>
      <c r="G18" s="98"/>
    </row>
    <row r="19" spans="1:7" ht="12.75" customHeight="1" x14ac:dyDescent="0.3">
      <c r="A19" s="105" t="s">
        <v>232</v>
      </c>
      <c r="B19" s="158"/>
      <c r="C19" s="158"/>
      <c r="D19" s="158"/>
      <c r="G19" s="98"/>
    </row>
    <row r="20" spans="1:7" ht="12.75" customHeight="1" x14ac:dyDescent="0.3">
      <c r="A20" s="105" t="s">
        <v>233</v>
      </c>
      <c r="B20" s="158"/>
      <c r="C20" s="158"/>
      <c r="D20" s="158"/>
      <c r="G20" s="98"/>
    </row>
    <row r="21" spans="1:7" ht="12.75" customHeight="1" x14ac:dyDescent="0.3">
      <c r="A21" s="103" t="s">
        <v>234</v>
      </c>
      <c r="B21" s="159">
        <v>178732.38</v>
      </c>
      <c r="C21" s="158"/>
      <c r="D21" s="158"/>
      <c r="G21" s="98"/>
    </row>
    <row r="22" spans="1:7" ht="12.75" customHeight="1" x14ac:dyDescent="0.3">
      <c r="A22" s="103" t="s">
        <v>235</v>
      </c>
      <c r="B22" s="159">
        <v>2036220.5000000002</v>
      </c>
      <c r="C22" s="158"/>
      <c r="D22" s="158"/>
      <c r="G22" s="98"/>
    </row>
    <row r="23" spans="1:7" ht="12.75" customHeight="1" x14ac:dyDescent="0.3">
      <c r="A23" s="105" t="s">
        <v>236</v>
      </c>
      <c r="B23" s="158">
        <v>1672598.7000000002</v>
      </c>
      <c r="C23" s="158"/>
      <c r="D23" s="158"/>
      <c r="G23" s="98"/>
    </row>
    <row r="24" spans="1:7" ht="12.75" customHeight="1" x14ac:dyDescent="0.3">
      <c r="A24" s="105" t="s">
        <v>237</v>
      </c>
      <c r="B24" s="158">
        <v>363621.8</v>
      </c>
      <c r="C24" s="158"/>
      <c r="D24" s="158"/>
      <c r="G24" s="98"/>
    </row>
    <row r="25" spans="1:7" ht="12.75" customHeight="1" x14ac:dyDescent="0.3">
      <c r="A25" s="103" t="s">
        <v>238</v>
      </c>
      <c r="B25" s="159">
        <v>17795</v>
      </c>
      <c r="C25" s="158"/>
      <c r="D25" s="158"/>
      <c r="G25" s="98"/>
    </row>
    <row r="26" spans="1:7" ht="12.75" customHeight="1" x14ac:dyDescent="0.3">
      <c r="A26" s="105" t="s">
        <v>239</v>
      </c>
      <c r="B26" s="158">
        <v>7595</v>
      </c>
      <c r="C26" s="158"/>
      <c r="D26" s="158"/>
      <c r="G26" s="98"/>
    </row>
    <row r="27" spans="1:7" ht="12.75" customHeight="1" x14ac:dyDescent="0.3">
      <c r="A27" s="105" t="s">
        <v>240</v>
      </c>
      <c r="B27" s="158">
        <v>10200</v>
      </c>
      <c r="C27" s="158"/>
      <c r="D27" s="158"/>
      <c r="G27" s="98"/>
    </row>
    <row r="28" spans="1:7" x14ac:dyDescent="0.3">
      <c r="A28" s="103" t="s">
        <v>241</v>
      </c>
      <c r="B28" s="159">
        <v>10231.260000000002</v>
      </c>
      <c r="C28" s="158"/>
      <c r="D28" s="158"/>
      <c r="G28" s="98"/>
    </row>
    <row r="29" spans="1:7" ht="12.75" customHeight="1" x14ac:dyDescent="0.3">
      <c r="A29" s="105" t="s">
        <v>242</v>
      </c>
      <c r="B29" s="159">
        <v>10231.260000000002</v>
      </c>
      <c r="C29" s="158"/>
      <c r="D29" s="158"/>
      <c r="G29" s="98"/>
    </row>
    <row r="30" spans="1:7" ht="12.75" customHeight="1" x14ac:dyDescent="0.3">
      <c r="A30" s="105" t="s">
        <v>243</v>
      </c>
      <c r="B30" s="158"/>
      <c r="C30" s="158"/>
      <c r="D30" s="158"/>
      <c r="G30" s="98"/>
    </row>
    <row r="31" spans="1:7" ht="12.75" customHeight="1" x14ac:dyDescent="0.3">
      <c r="A31" s="103" t="s">
        <v>244</v>
      </c>
      <c r="B31" s="159">
        <v>3860382.4300000011</v>
      </c>
      <c r="C31" s="158"/>
      <c r="D31" s="158"/>
      <c r="G31" s="98"/>
    </row>
    <row r="32" spans="1:7" ht="12.75" customHeight="1" x14ac:dyDescent="0.3">
      <c r="A32" s="103" t="s">
        <v>245</v>
      </c>
      <c r="B32" s="158"/>
      <c r="C32" s="158"/>
      <c r="D32" s="159"/>
      <c r="G32" s="98"/>
    </row>
    <row r="33" spans="1:8" ht="12.75" customHeight="1" x14ac:dyDescent="0.3">
      <c r="A33" s="103" t="s">
        <v>246</v>
      </c>
      <c r="B33" s="158"/>
      <c r="C33" s="158"/>
      <c r="D33" s="159"/>
      <c r="G33" s="98"/>
    </row>
    <row r="34" spans="1:8" ht="12.75" customHeight="1" x14ac:dyDescent="0.3">
      <c r="A34" s="103" t="s">
        <v>247</v>
      </c>
      <c r="B34" s="159"/>
      <c r="C34" s="158"/>
      <c r="D34" s="158"/>
      <c r="G34" s="98"/>
    </row>
    <row r="35" spans="1:8" x14ac:dyDescent="0.3">
      <c r="A35" s="103" t="s">
        <v>248</v>
      </c>
      <c r="B35" s="159"/>
      <c r="C35" s="158"/>
      <c r="D35" s="158"/>
      <c r="G35" s="98"/>
    </row>
    <row r="36" spans="1:8" x14ac:dyDescent="0.3">
      <c r="A36" s="103" t="s">
        <v>249</v>
      </c>
      <c r="B36" s="161"/>
      <c r="C36" s="157"/>
      <c r="D36" s="157"/>
      <c r="G36" s="98"/>
    </row>
    <row r="37" spans="1:8" ht="12.75" customHeight="1" x14ac:dyDescent="0.3">
      <c r="A37" s="103" t="s">
        <v>250</v>
      </c>
      <c r="B37" s="158"/>
      <c r="C37" s="158"/>
      <c r="D37" s="159">
        <v>338007.28000000009</v>
      </c>
      <c r="G37" s="98"/>
    </row>
    <row r="38" spans="1:8" ht="12.75" customHeight="1" x14ac:dyDescent="0.3">
      <c r="A38" s="103" t="s">
        <v>251</v>
      </c>
      <c r="B38" s="159"/>
      <c r="C38" s="158"/>
      <c r="D38" s="158">
        <v>0</v>
      </c>
      <c r="G38" s="98"/>
    </row>
    <row r="39" spans="1:8" ht="12.75" customHeight="1" x14ac:dyDescent="0.3">
      <c r="A39" s="106" t="s">
        <v>252</v>
      </c>
      <c r="B39" s="174">
        <f>SUM(B6:B8)+B11+B14+B21+B22+B25+B28+SUM(B31:B38)</f>
        <v>6868647.620000001</v>
      </c>
      <c r="C39" s="174">
        <f t="shared" ref="C39:D39" si="0">SUM(C6:C8)+C11+C14+C21+C22+C25+C28+SUM(C31:C38)</f>
        <v>0</v>
      </c>
      <c r="D39" s="174">
        <f t="shared" si="0"/>
        <v>1830540.3099999998</v>
      </c>
      <c r="F39" s="172"/>
      <c r="G39" s="172"/>
      <c r="H39" s="172"/>
    </row>
    <row r="40" spans="1:8" ht="12.75" customHeight="1" x14ac:dyDescent="0.3">
      <c r="A40" s="107"/>
      <c r="B40" s="107"/>
      <c r="G40" s="172"/>
    </row>
    <row r="41" spans="1:8" s="100" customFormat="1" ht="12.75" customHeight="1" x14ac:dyDescent="0.3">
      <c r="A41" s="217" t="s">
        <v>128</v>
      </c>
      <c r="B41" s="217"/>
      <c r="C41" s="217"/>
      <c r="D41" s="217"/>
      <c r="E41" s="115"/>
    </row>
    <row r="42" spans="1:8" s="107" customFormat="1" ht="12.75" customHeight="1" x14ac:dyDescent="0.3">
      <c r="A42" s="108" t="s">
        <v>253</v>
      </c>
      <c r="B42" s="218" t="s">
        <v>217</v>
      </c>
      <c r="C42" s="219"/>
      <c r="D42" s="220"/>
      <c r="E42" s="109"/>
    </row>
    <row r="43" spans="1:8" s="107" customFormat="1" x14ac:dyDescent="0.3">
      <c r="A43" s="108"/>
      <c r="B43" s="102" t="s">
        <v>218</v>
      </c>
      <c r="C43" s="102" t="s">
        <v>219</v>
      </c>
      <c r="D43" s="102" t="s">
        <v>220</v>
      </c>
      <c r="E43" s="109"/>
    </row>
    <row r="44" spans="1:8" x14ac:dyDescent="0.3">
      <c r="A44" s="110" t="s">
        <v>254</v>
      </c>
      <c r="B44" s="159">
        <v>3074906.6799999997</v>
      </c>
      <c r="C44" s="159">
        <v>0</v>
      </c>
      <c r="D44" s="159">
        <v>3408188.9800000004</v>
      </c>
      <c r="F44" s="171"/>
    </row>
    <row r="45" spans="1:8" ht="15" customHeight="1" x14ac:dyDescent="0.3">
      <c r="A45" s="64" t="s">
        <v>255</v>
      </c>
      <c r="B45" s="158">
        <v>327753.48</v>
      </c>
      <c r="C45" s="158">
        <v>0</v>
      </c>
      <c r="D45" s="158">
        <v>1001956.3400000001</v>
      </c>
    </row>
    <row r="46" spans="1:8" x14ac:dyDescent="0.3">
      <c r="A46" s="111" t="s">
        <v>256</v>
      </c>
      <c r="B46" s="158"/>
      <c r="C46" s="158"/>
      <c r="D46" s="158">
        <v>1001956.3400000001</v>
      </c>
    </row>
    <row r="47" spans="1:8" x14ac:dyDescent="0.3">
      <c r="A47" s="111" t="s">
        <v>257</v>
      </c>
      <c r="B47" s="158">
        <v>327753.48</v>
      </c>
      <c r="C47" s="158"/>
      <c r="D47" s="158"/>
    </row>
    <row r="48" spans="1:8" ht="28.8" x14ac:dyDescent="0.3">
      <c r="A48" s="64" t="s">
        <v>258</v>
      </c>
      <c r="B48" s="158">
        <v>1584932.96</v>
      </c>
      <c r="C48" s="158">
        <v>0</v>
      </c>
      <c r="D48" s="158">
        <v>2406232.64</v>
      </c>
    </row>
    <row r="49" spans="1:6" ht="13.5" customHeight="1" x14ac:dyDescent="0.3">
      <c r="A49" s="111" t="s">
        <v>259</v>
      </c>
      <c r="B49" s="158"/>
      <c r="C49" s="158"/>
      <c r="D49" s="158">
        <v>2406232.64</v>
      </c>
    </row>
    <row r="50" spans="1:6" ht="13.5" customHeight="1" x14ac:dyDescent="0.3">
      <c r="A50" s="111" t="s">
        <v>260</v>
      </c>
      <c r="B50" s="158">
        <v>1584932.96</v>
      </c>
      <c r="C50" s="158"/>
      <c r="D50" s="158"/>
    </row>
    <row r="51" spans="1:6" ht="13.5" customHeight="1" x14ac:dyDescent="0.3">
      <c r="A51" s="64" t="s">
        <v>261</v>
      </c>
      <c r="B51" s="158">
        <v>1162220.2399999998</v>
      </c>
      <c r="C51" s="158">
        <v>0</v>
      </c>
      <c r="D51" s="158">
        <v>0</v>
      </c>
    </row>
    <row r="52" spans="1:6" x14ac:dyDescent="0.3">
      <c r="A52" s="64" t="s">
        <v>262</v>
      </c>
      <c r="B52" s="158">
        <v>530955.48999999987</v>
      </c>
      <c r="C52" s="158"/>
      <c r="D52" s="158"/>
    </row>
    <row r="53" spans="1:6" ht="14.25" customHeight="1" x14ac:dyDescent="0.3">
      <c r="A53" s="64" t="s">
        <v>263</v>
      </c>
      <c r="B53" s="158">
        <v>631264.75</v>
      </c>
      <c r="C53" s="158"/>
      <c r="D53" s="158"/>
    </row>
    <row r="54" spans="1:6" ht="14.25" customHeight="1" x14ac:dyDescent="0.3">
      <c r="A54" s="110" t="s">
        <v>264</v>
      </c>
      <c r="B54" s="159">
        <v>1079.94</v>
      </c>
      <c r="C54" s="159">
        <v>0</v>
      </c>
      <c r="D54" s="159">
        <v>0</v>
      </c>
      <c r="F54" s="171"/>
    </row>
    <row r="55" spans="1:6" ht="14.25" customHeight="1" x14ac:dyDescent="0.3">
      <c r="A55" s="112" t="s">
        <v>265</v>
      </c>
      <c r="B55" s="158">
        <v>0</v>
      </c>
      <c r="C55" s="158">
        <v>0</v>
      </c>
      <c r="D55" s="158">
        <v>0</v>
      </c>
    </row>
    <row r="56" spans="1:6" ht="14.25" customHeight="1" x14ac:dyDescent="0.3">
      <c r="A56" s="112" t="s">
        <v>266</v>
      </c>
      <c r="B56" s="158">
        <v>0</v>
      </c>
      <c r="C56" s="158">
        <v>0</v>
      </c>
      <c r="D56" s="158">
        <v>0</v>
      </c>
    </row>
    <row r="57" spans="1:6" ht="14.25" customHeight="1" x14ac:dyDescent="0.3">
      <c r="A57" s="112" t="s">
        <v>267</v>
      </c>
      <c r="B57" s="158">
        <v>0</v>
      </c>
      <c r="C57" s="158">
        <v>0</v>
      </c>
      <c r="D57" s="158">
        <v>0</v>
      </c>
    </row>
    <row r="58" spans="1:6" ht="14.25" customHeight="1" x14ac:dyDescent="0.3">
      <c r="A58" s="112" t="s">
        <v>268</v>
      </c>
      <c r="B58" s="158">
        <v>1079.94</v>
      </c>
      <c r="C58" s="158">
        <v>0</v>
      </c>
      <c r="D58" s="158">
        <v>0</v>
      </c>
    </row>
    <row r="59" spans="1:6" ht="14.25" customHeight="1" x14ac:dyDescent="0.3">
      <c r="A59" s="110" t="s">
        <v>269</v>
      </c>
      <c r="B59" s="159">
        <v>0</v>
      </c>
      <c r="C59" s="159">
        <v>0</v>
      </c>
      <c r="D59" s="159">
        <v>5066.75</v>
      </c>
      <c r="F59" s="171"/>
    </row>
    <row r="60" spans="1:6" ht="14.25" customHeight="1" x14ac:dyDescent="0.3">
      <c r="A60" s="112" t="s">
        <v>229</v>
      </c>
      <c r="B60" s="158">
        <v>0</v>
      </c>
      <c r="C60" s="158">
        <v>0</v>
      </c>
      <c r="D60" s="158">
        <v>2436.5699999999997</v>
      </c>
    </row>
    <row r="61" spans="1:6" ht="14.25" customHeight="1" x14ac:dyDescent="0.3">
      <c r="A61" s="112" t="s">
        <v>230</v>
      </c>
      <c r="B61" s="158">
        <v>0</v>
      </c>
      <c r="C61" s="158">
        <v>0</v>
      </c>
      <c r="D61" s="158">
        <v>2630.18</v>
      </c>
    </row>
    <row r="62" spans="1:6" x14ac:dyDescent="0.3">
      <c r="A62" s="110" t="s">
        <v>270</v>
      </c>
      <c r="B62" s="158">
        <v>188648</v>
      </c>
      <c r="C62" s="158">
        <v>0</v>
      </c>
      <c r="D62" s="158">
        <v>0</v>
      </c>
      <c r="F62" s="171"/>
    </row>
    <row r="63" spans="1:6" ht="28.8" x14ac:dyDescent="0.3">
      <c r="A63" s="110" t="s">
        <v>271</v>
      </c>
      <c r="B63" s="159">
        <v>146223.33000000002</v>
      </c>
      <c r="C63" s="159">
        <v>0</v>
      </c>
      <c r="D63" s="159">
        <v>0</v>
      </c>
      <c r="F63" s="171"/>
    </row>
    <row r="64" spans="1:6" ht="14.25" customHeight="1" x14ac:dyDescent="0.3">
      <c r="A64" s="103" t="s">
        <v>224</v>
      </c>
      <c r="B64" s="158">
        <v>146223.33000000002</v>
      </c>
      <c r="C64" s="158">
        <v>0</v>
      </c>
      <c r="D64" s="158">
        <v>0</v>
      </c>
    </row>
    <row r="65" spans="1:6" ht="14.25" customHeight="1" x14ac:dyDescent="0.3">
      <c r="A65" s="104" t="s">
        <v>225</v>
      </c>
      <c r="B65" s="158">
        <v>0</v>
      </c>
      <c r="C65" s="158">
        <v>0</v>
      </c>
      <c r="D65" s="158">
        <v>0</v>
      </c>
    </row>
    <row r="66" spans="1:6" ht="28.8" x14ac:dyDescent="0.3">
      <c r="A66" s="110" t="s">
        <v>272</v>
      </c>
      <c r="B66" s="159">
        <v>0</v>
      </c>
      <c r="C66" s="159">
        <v>0</v>
      </c>
      <c r="D66" s="159">
        <v>0</v>
      </c>
    </row>
    <row r="67" spans="1:6" ht="24.75" customHeight="1" x14ac:dyDescent="0.3">
      <c r="A67" s="104" t="s">
        <v>273</v>
      </c>
      <c r="B67" s="158">
        <v>0</v>
      </c>
      <c r="C67" s="158">
        <v>0</v>
      </c>
      <c r="D67" s="158">
        <v>0</v>
      </c>
    </row>
    <row r="68" spans="1:6" ht="14.25" customHeight="1" x14ac:dyDescent="0.3">
      <c r="A68" s="105" t="s">
        <v>229</v>
      </c>
      <c r="B68" s="158">
        <v>0</v>
      </c>
      <c r="C68" s="158">
        <v>0</v>
      </c>
      <c r="D68" s="158">
        <v>0</v>
      </c>
    </row>
    <row r="69" spans="1:6" ht="14.25" customHeight="1" x14ac:dyDescent="0.3">
      <c r="A69" s="105" t="s">
        <v>230</v>
      </c>
      <c r="B69" s="158">
        <v>0</v>
      </c>
      <c r="C69" s="158">
        <v>0</v>
      </c>
      <c r="D69" s="158">
        <v>0</v>
      </c>
    </row>
    <row r="70" spans="1:6" ht="25.5" customHeight="1" x14ac:dyDescent="0.3">
      <c r="A70" s="110" t="s">
        <v>274</v>
      </c>
      <c r="B70" s="158">
        <v>0</v>
      </c>
      <c r="C70" s="158">
        <v>0</v>
      </c>
      <c r="D70" s="158">
        <v>0</v>
      </c>
    </row>
    <row r="71" spans="1:6" ht="14.25" customHeight="1" x14ac:dyDescent="0.3">
      <c r="A71" s="105" t="s">
        <v>275</v>
      </c>
      <c r="B71" s="158"/>
      <c r="C71" s="158">
        <v>0</v>
      </c>
      <c r="D71" s="158">
        <v>0</v>
      </c>
    </row>
    <row r="72" spans="1:6" ht="14.25" customHeight="1" x14ac:dyDescent="0.3">
      <c r="A72" s="105" t="s">
        <v>276</v>
      </c>
      <c r="B72" s="158">
        <v>0</v>
      </c>
      <c r="C72" s="158">
        <v>0</v>
      </c>
      <c r="D72" s="158">
        <v>0</v>
      </c>
    </row>
    <row r="73" spans="1:6" ht="14.25" customHeight="1" x14ac:dyDescent="0.3">
      <c r="A73" s="103" t="s">
        <v>277</v>
      </c>
      <c r="B73" s="159">
        <v>40353.99</v>
      </c>
      <c r="C73" s="159">
        <v>0</v>
      </c>
      <c r="D73" s="159">
        <v>0</v>
      </c>
      <c r="F73" s="171"/>
    </row>
    <row r="74" spans="1:6" ht="14.25" customHeight="1" x14ac:dyDescent="0.3">
      <c r="A74" s="113" t="s">
        <v>278</v>
      </c>
      <c r="B74" s="157">
        <v>40353.99</v>
      </c>
      <c r="C74" s="157">
        <v>0</v>
      </c>
      <c r="D74" s="157">
        <v>0</v>
      </c>
    </row>
    <row r="75" spans="1:6" ht="14.25" customHeight="1" x14ac:dyDescent="0.3">
      <c r="A75" s="105" t="s">
        <v>279</v>
      </c>
      <c r="B75" s="158">
        <v>40353.99</v>
      </c>
      <c r="C75" s="158">
        <v>0</v>
      </c>
      <c r="D75" s="158">
        <v>0</v>
      </c>
    </row>
    <row r="76" spans="1:6" ht="14.25" customHeight="1" x14ac:dyDescent="0.3">
      <c r="A76" s="105" t="s">
        <v>280</v>
      </c>
      <c r="B76" s="158">
        <v>0</v>
      </c>
      <c r="C76" s="158">
        <v>0</v>
      </c>
      <c r="D76" s="158">
        <v>0</v>
      </c>
    </row>
    <row r="77" spans="1:6" ht="14.25" customHeight="1" x14ac:dyDescent="0.3">
      <c r="A77" s="113" t="s">
        <v>281</v>
      </c>
      <c r="B77" s="157">
        <v>0</v>
      </c>
      <c r="C77" s="157">
        <v>0</v>
      </c>
      <c r="D77" s="157">
        <v>0</v>
      </c>
    </row>
    <row r="78" spans="1:6" ht="14.25" customHeight="1" x14ac:dyDescent="0.3">
      <c r="A78" s="105" t="s">
        <v>279</v>
      </c>
      <c r="B78" s="158">
        <v>0</v>
      </c>
      <c r="C78" s="158">
        <v>0</v>
      </c>
      <c r="D78" s="158">
        <v>0</v>
      </c>
    </row>
    <row r="79" spans="1:6" ht="14.25" customHeight="1" x14ac:dyDescent="0.3">
      <c r="A79" s="105" t="s">
        <v>280</v>
      </c>
      <c r="B79" s="158">
        <v>0</v>
      </c>
      <c r="C79" s="158">
        <v>0</v>
      </c>
      <c r="D79" s="158">
        <v>0</v>
      </c>
    </row>
    <row r="80" spans="1:6" ht="14.25" customHeight="1" x14ac:dyDescent="0.3">
      <c r="A80" s="103" t="s">
        <v>282</v>
      </c>
      <c r="B80" s="159">
        <v>386830.29</v>
      </c>
      <c r="C80" s="159">
        <v>0</v>
      </c>
      <c r="D80" s="159">
        <v>0</v>
      </c>
      <c r="F80" s="171"/>
    </row>
    <row r="81" spans="1:8" ht="14.25" customHeight="1" x14ac:dyDescent="0.3">
      <c r="A81" s="105" t="s">
        <v>283</v>
      </c>
      <c r="B81" s="157">
        <v>386830.29</v>
      </c>
      <c r="C81" s="159">
        <v>0</v>
      </c>
      <c r="D81" s="159">
        <v>0</v>
      </c>
    </row>
    <row r="82" spans="1:8" ht="14.25" customHeight="1" x14ac:dyDescent="0.3">
      <c r="A82" s="105" t="s">
        <v>284</v>
      </c>
      <c r="B82" s="157">
        <v>0</v>
      </c>
      <c r="C82" s="159">
        <v>0</v>
      </c>
      <c r="D82" s="159">
        <v>0</v>
      </c>
    </row>
    <row r="83" spans="1:8" ht="14.25" customHeight="1" x14ac:dyDescent="0.3">
      <c r="A83" s="112" t="s">
        <v>285</v>
      </c>
      <c r="B83" s="157"/>
      <c r="C83" s="159">
        <v>0</v>
      </c>
      <c r="D83" s="159">
        <v>0</v>
      </c>
    </row>
    <row r="84" spans="1:8" ht="14.25" customHeight="1" x14ac:dyDescent="0.3">
      <c r="A84" s="103" t="s">
        <v>286</v>
      </c>
      <c r="B84" s="160">
        <v>0</v>
      </c>
      <c r="C84" s="159">
        <v>0</v>
      </c>
      <c r="D84" s="159">
        <v>0</v>
      </c>
    </row>
    <row r="85" spans="1:8" ht="14.25" customHeight="1" x14ac:dyDescent="0.3">
      <c r="A85" s="103" t="s">
        <v>287</v>
      </c>
      <c r="B85" s="160">
        <v>0</v>
      </c>
      <c r="C85" s="159">
        <v>0</v>
      </c>
      <c r="D85" s="159">
        <v>0</v>
      </c>
    </row>
    <row r="86" spans="1:8" ht="14.25" customHeight="1" x14ac:dyDescent="0.3">
      <c r="A86" s="103" t="s">
        <v>288</v>
      </c>
      <c r="B86" s="160">
        <v>0</v>
      </c>
      <c r="C86" s="159">
        <v>0</v>
      </c>
      <c r="D86" s="159">
        <v>0</v>
      </c>
    </row>
    <row r="87" spans="1:8" ht="14.25" customHeight="1" x14ac:dyDescent="0.3">
      <c r="A87" s="103" t="s">
        <v>289</v>
      </c>
      <c r="B87" s="173">
        <v>59500</v>
      </c>
      <c r="C87" s="159">
        <v>0</v>
      </c>
      <c r="D87" s="159">
        <v>0</v>
      </c>
      <c r="F87" s="171"/>
    </row>
    <row r="88" spans="1:8" ht="14.25" customHeight="1" x14ac:dyDescent="0.3">
      <c r="A88" s="103" t="s">
        <v>290</v>
      </c>
      <c r="B88" s="159">
        <v>0</v>
      </c>
      <c r="C88" s="159">
        <v>0</v>
      </c>
      <c r="D88" s="159">
        <v>294699.40999999997</v>
      </c>
      <c r="F88" s="171"/>
    </row>
    <row r="89" spans="1:8" ht="14.25" customHeight="1" x14ac:dyDescent="0.3">
      <c r="A89" s="103" t="s">
        <v>291</v>
      </c>
      <c r="B89" s="158">
        <v>0</v>
      </c>
      <c r="C89" s="159">
        <v>0</v>
      </c>
      <c r="D89" s="159">
        <v>853942.59999999986</v>
      </c>
      <c r="F89" s="172"/>
      <c r="H89" s="172"/>
    </row>
    <row r="90" spans="1:8" ht="14.25" customHeight="1" x14ac:dyDescent="0.3">
      <c r="A90" s="106" t="s">
        <v>292</v>
      </c>
      <c r="B90" s="175">
        <f>B44+B54+B59+B62+B63+B66+B73+B80+SUM(B84:B88)+B89</f>
        <v>3897542.23</v>
      </c>
      <c r="C90" s="175">
        <f>C44+C54+C59+C62+C63+C66+C73+C80+SUM(C84:C88)+C89</f>
        <v>0</v>
      </c>
      <c r="D90" s="175">
        <f>D44+D54+D59+D62+D63+D66+D73+D80+SUM(D84:D88)</f>
        <v>3707955.1400000006</v>
      </c>
      <c r="F90" s="172"/>
      <c r="H90" s="172"/>
    </row>
    <row r="91" spans="1:8" ht="14.25" customHeight="1" x14ac:dyDescent="0.3">
      <c r="B91" s="114"/>
      <c r="H91" s="172"/>
    </row>
    <row r="92" spans="1:8" ht="13.5" customHeight="1" x14ac:dyDescent="0.3"/>
    <row r="93" spans="1:8" ht="13.5" customHeight="1" x14ac:dyDescent="0.3"/>
    <row r="94" spans="1:8" s="100" customFormat="1" ht="13.5" customHeight="1" x14ac:dyDescent="0.3">
      <c r="A94" s="97"/>
      <c r="B94" s="97"/>
      <c r="E94" s="115"/>
    </row>
    <row r="95" spans="1:8" ht="13.5" customHeight="1" x14ac:dyDescent="0.3"/>
  </sheetData>
  <sheetProtection formatColumns="0" formatRows="0"/>
  <mergeCells count="5">
    <mergeCell ref="A1:D1"/>
    <mergeCell ref="A2:D2"/>
    <mergeCell ref="B3:D3"/>
    <mergeCell ref="A41:D41"/>
    <mergeCell ref="B42:D42"/>
  </mergeCells>
  <conditionalFormatting sqref="C81: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D75:D76 D78:D79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B75:B76 B78:B79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C75:C76 C78:C79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A7" sqref="A7"/>
    </sheetView>
  </sheetViews>
  <sheetFormatPr defaultColWidth="9.109375" defaultRowHeight="14.4" x14ac:dyDescent="0.3"/>
  <cols>
    <col min="1" max="1" width="9.109375" style="116" bestFit="1" customWidth="1"/>
    <col min="2" max="2" width="11.6640625" style="116" bestFit="1" customWidth="1"/>
    <col min="3" max="3" width="11.6640625" style="116" customWidth="1"/>
    <col min="4" max="4" width="10.33203125" style="116" bestFit="1" customWidth="1"/>
    <col min="5" max="5" width="14.33203125" style="116" customWidth="1"/>
    <col min="6" max="6" width="17.33203125" style="116" bestFit="1" customWidth="1"/>
    <col min="7" max="16384" width="9.109375" style="116"/>
  </cols>
  <sheetData>
    <row r="1" spans="1:6" ht="24.75" customHeight="1" x14ac:dyDescent="0.3">
      <c r="A1" s="223" t="s">
        <v>313</v>
      </c>
      <c r="B1" s="223"/>
      <c r="C1" s="223"/>
      <c r="D1" s="223"/>
      <c r="E1" s="223"/>
      <c r="F1" s="224"/>
    </row>
    <row r="2" spans="1:6" ht="15" customHeight="1" x14ac:dyDescent="0.3">
      <c r="A2" s="183" t="s">
        <v>293</v>
      </c>
      <c r="B2" s="183"/>
      <c r="C2" s="183"/>
      <c r="D2" s="183"/>
      <c r="E2" s="183"/>
      <c r="F2" s="183" t="s">
        <v>129</v>
      </c>
    </row>
    <row r="3" spans="1:6" ht="15" customHeight="1" x14ac:dyDescent="0.3">
      <c r="A3" s="183" t="s">
        <v>294</v>
      </c>
      <c r="B3" s="183"/>
      <c r="C3" s="183"/>
      <c r="D3" s="221" t="s">
        <v>295</v>
      </c>
      <c r="E3" s="222"/>
      <c r="F3" s="183"/>
    </row>
    <row r="4" spans="1:6" x14ac:dyDescent="0.3">
      <c r="A4" s="7" t="s">
        <v>296</v>
      </c>
      <c r="B4" s="7" t="s">
        <v>297</v>
      </c>
      <c r="C4" s="7" t="s">
        <v>298</v>
      </c>
      <c r="D4" s="7" t="s">
        <v>296</v>
      </c>
      <c r="E4" s="7" t="s">
        <v>299</v>
      </c>
      <c r="F4" s="117" t="s">
        <v>300</v>
      </c>
    </row>
    <row r="5" spans="1:6" x14ac:dyDescent="0.3">
      <c r="A5" s="130" t="s">
        <v>301</v>
      </c>
      <c r="B5" s="130" t="s">
        <v>301</v>
      </c>
      <c r="C5" s="130" t="s">
        <v>301</v>
      </c>
      <c r="D5" s="131">
        <v>79136.023809999999</v>
      </c>
      <c r="E5" s="131"/>
      <c r="F5" s="131">
        <f>D5</f>
        <v>79136.023809999999</v>
      </c>
    </row>
    <row r="6" spans="1:6" x14ac:dyDescent="0.3">
      <c r="A6" s="130">
        <v>25849.25</v>
      </c>
      <c r="B6" s="131"/>
      <c r="C6" s="130"/>
      <c r="D6" s="130" t="s">
        <v>301</v>
      </c>
      <c r="E6" s="130" t="s">
        <v>301</v>
      </c>
      <c r="F6" s="131">
        <f>A6</f>
        <v>25849.25</v>
      </c>
    </row>
    <row r="8" spans="1:6" x14ac:dyDescent="0.3">
      <c r="F8" s="136"/>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8"/>
  <sheetViews>
    <sheetView showGridLines="0" zoomScale="110" zoomScaleNormal="110" workbookViewId="0">
      <selection activeCell="L3" sqref="L3"/>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0" width="11.5546875" bestFit="1" customWidth="1"/>
    <col min="11" max="11" width="13.21875" customWidth="1"/>
    <col min="12" max="12" width="13.33203125" bestFit="1" customWidth="1"/>
    <col min="13" max="14" width="11.88671875" bestFit="1" customWidth="1"/>
    <col min="15" max="15" width="11.5546875" bestFit="1" customWidth="1"/>
  </cols>
  <sheetData>
    <row r="1" spans="1:15" x14ac:dyDescent="0.3">
      <c r="A1" s="184" t="s">
        <v>39</v>
      </c>
      <c r="B1" s="184"/>
      <c r="C1" s="184"/>
      <c r="D1" s="184"/>
      <c r="E1" s="184"/>
      <c r="F1" s="184"/>
      <c r="G1" s="184"/>
      <c r="H1" s="184"/>
      <c r="I1" s="184"/>
      <c r="J1" s="184"/>
      <c r="K1" s="184"/>
      <c r="L1" s="121" t="s">
        <v>0</v>
      </c>
      <c r="M1" s="1"/>
    </row>
    <row r="2" spans="1:15" ht="15" x14ac:dyDescent="0.3">
      <c r="A2" s="18"/>
      <c r="B2" s="19" t="s">
        <v>40</v>
      </c>
      <c r="C2" s="20" t="s">
        <v>41</v>
      </c>
      <c r="D2" s="19" t="s">
        <v>42</v>
      </c>
      <c r="E2" s="19" t="s">
        <v>302</v>
      </c>
      <c r="F2" s="19" t="s">
        <v>43</v>
      </c>
      <c r="G2" s="19" t="s">
        <v>44</v>
      </c>
      <c r="H2" s="19" t="s">
        <v>45</v>
      </c>
      <c r="I2" s="19" t="s">
        <v>46</v>
      </c>
      <c r="J2" s="20" t="s">
        <v>47</v>
      </c>
      <c r="K2" s="20" t="s">
        <v>48</v>
      </c>
      <c r="L2" s="20" t="s">
        <v>49</v>
      </c>
    </row>
    <row r="3" spans="1:15" ht="15" x14ac:dyDescent="0.3">
      <c r="A3" s="18">
        <v>1</v>
      </c>
      <c r="B3" s="21" t="s">
        <v>50</v>
      </c>
      <c r="C3" s="118">
        <f>SUM(C4:C14)</f>
        <v>935496.58000000007</v>
      </c>
      <c r="D3" s="118">
        <f t="shared" ref="D3:L3" si="0">SUM(D4:D14)</f>
        <v>810710.59000000008</v>
      </c>
      <c r="E3" s="118">
        <f t="shared" si="0"/>
        <v>782552.91999999993</v>
      </c>
      <c r="F3" s="118">
        <f t="shared" si="0"/>
        <v>694910.96</v>
      </c>
      <c r="G3" s="118">
        <f t="shared" si="0"/>
        <v>450478.91000000003</v>
      </c>
      <c r="H3" s="118">
        <f t="shared" si="0"/>
        <v>330768.83</v>
      </c>
      <c r="I3" s="118">
        <f t="shared" si="0"/>
        <v>1885895.9500000014</v>
      </c>
      <c r="J3" s="118">
        <f t="shared" si="0"/>
        <v>1221703.5799999998</v>
      </c>
      <c r="K3" s="118">
        <f t="shared" si="0"/>
        <v>1346921.6500000004</v>
      </c>
      <c r="L3" s="118">
        <f t="shared" si="0"/>
        <v>8459439.9700000025</v>
      </c>
      <c r="N3" s="132"/>
      <c r="O3" s="132"/>
    </row>
    <row r="4" spans="1:15" ht="15" x14ac:dyDescent="0.3">
      <c r="A4" s="22">
        <v>1.1000000000000001</v>
      </c>
      <c r="B4" s="23" t="s">
        <v>51</v>
      </c>
      <c r="C4" s="119">
        <v>777289.56</v>
      </c>
      <c r="D4" s="119">
        <v>0</v>
      </c>
      <c r="E4" s="119">
        <v>0</v>
      </c>
      <c r="F4" s="119">
        <v>0</v>
      </c>
      <c r="G4" s="119">
        <v>0</v>
      </c>
      <c r="H4" s="119">
        <v>0</v>
      </c>
      <c r="I4" s="119">
        <v>0</v>
      </c>
      <c r="J4" s="119">
        <v>0</v>
      </c>
      <c r="K4" s="119">
        <v>0</v>
      </c>
      <c r="L4" s="119">
        <f t="shared" ref="L4:L26" si="1">SUM(C4:K4)</f>
        <v>777289.56</v>
      </c>
      <c r="M4" s="132"/>
    </row>
    <row r="5" spans="1:15" ht="15" x14ac:dyDescent="0.3">
      <c r="A5" s="22">
        <v>1.2</v>
      </c>
      <c r="B5" s="23" t="s">
        <v>52</v>
      </c>
      <c r="C5" s="119">
        <v>0</v>
      </c>
      <c r="D5" s="119">
        <v>4116.3999999999996</v>
      </c>
      <c r="E5" s="119">
        <v>512924.98000000004</v>
      </c>
      <c r="F5" s="119">
        <v>355585.88999999996</v>
      </c>
      <c r="G5" s="119">
        <v>168700.02</v>
      </c>
      <c r="H5" s="119">
        <v>32978.200000000012</v>
      </c>
      <c r="I5" s="119">
        <v>321283.5</v>
      </c>
      <c r="J5" s="119">
        <v>443259.93000000005</v>
      </c>
      <c r="K5" s="119">
        <v>197371.58000000002</v>
      </c>
      <c r="L5" s="119">
        <f t="shared" si="1"/>
        <v>2036220.5</v>
      </c>
    </row>
    <row r="6" spans="1:15" ht="15" x14ac:dyDescent="0.3">
      <c r="A6" s="22">
        <v>1.3</v>
      </c>
      <c r="B6" s="24" t="s">
        <v>2</v>
      </c>
      <c r="C6" s="119">
        <v>15473.289999999999</v>
      </c>
      <c r="D6" s="119">
        <v>37730.74</v>
      </c>
      <c r="E6" s="119">
        <v>255017.47999999998</v>
      </c>
      <c r="F6" s="119">
        <v>295730.07</v>
      </c>
      <c r="G6" s="119">
        <v>258725.26</v>
      </c>
      <c r="H6" s="119">
        <v>275597.36</v>
      </c>
      <c r="I6" s="119">
        <v>1489606.3200000015</v>
      </c>
      <c r="J6" s="119">
        <v>777254.45</v>
      </c>
      <c r="K6" s="119">
        <v>511430.04000000004</v>
      </c>
      <c r="L6" s="119">
        <f>SUM(C6:K6)</f>
        <v>3916565.0100000016</v>
      </c>
    </row>
    <row r="7" spans="1:15" ht="30" x14ac:dyDescent="0.3">
      <c r="A7" s="22">
        <v>1.4</v>
      </c>
      <c r="B7" s="24" t="s">
        <v>53</v>
      </c>
      <c r="C7" s="119">
        <v>0</v>
      </c>
      <c r="D7" s="119">
        <v>44.03</v>
      </c>
      <c r="E7" s="119">
        <v>220</v>
      </c>
      <c r="F7" s="119">
        <v>7595</v>
      </c>
      <c r="G7" s="119">
        <v>4053.63</v>
      </c>
      <c r="H7" s="119">
        <v>2193.2699999999995</v>
      </c>
      <c r="I7" s="119">
        <v>12731.130000000001</v>
      </c>
      <c r="J7" s="119">
        <v>1189.2</v>
      </c>
      <c r="K7" s="119">
        <v>0</v>
      </c>
      <c r="L7" s="119">
        <f t="shared" si="1"/>
        <v>28026.260000000002</v>
      </c>
      <c r="M7" s="132"/>
      <c r="O7" s="132"/>
    </row>
    <row r="8" spans="1:15" ht="15" x14ac:dyDescent="0.3">
      <c r="A8" s="22">
        <v>1.5</v>
      </c>
      <c r="B8" s="24" t="s">
        <v>319</v>
      </c>
      <c r="C8" s="119">
        <v>0</v>
      </c>
      <c r="D8" s="119">
        <v>164341.92000000001</v>
      </c>
      <c r="E8" s="119">
        <v>14390.460000000001</v>
      </c>
      <c r="F8" s="119">
        <v>0</v>
      </c>
      <c r="G8" s="119">
        <v>0</v>
      </c>
      <c r="H8" s="119">
        <v>0</v>
      </c>
      <c r="I8" s="119">
        <v>0</v>
      </c>
      <c r="J8" s="119">
        <v>0</v>
      </c>
      <c r="K8" s="119">
        <v>0</v>
      </c>
      <c r="L8" s="119">
        <f t="shared" si="1"/>
        <v>178732.38</v>
      </c>
    </row>
    <row r="9" spans="1:15" ht="15" x14ac:dyDescent="0.3">
      <c r="A9" s="22">
        <v>1.6</v>
      </c>
      <c r="B9" s="24" t="s">
        <v>54</v>
      </c>
      <c r="C9" s="119"/>
      <c r="D9" s="119">
        <v>604477.5</v>
      </c>
      <c r="E9" s="119">
        <v>0</v>
      </c>
      <c r="F9" s="119">
        <v>0</v>
      </c>
      <c r="G9" s="119">
        <v>0</v>
      </c>
      <c r="H9" s="119">
        <v>0</v>
      </c>
      <c r="I9" s="119">
        <v>0</v>
      </c>
      <c r="J9" s="119">
        <v>0</v>
      </c>
      <c r="K9" s="119">
        <v>0</v>
      </c>
      <c r="L9" s="119">
        <f t="shared" si="1"/>
        <v>604477.5</v>
      </c>
    </row>
    <row r="10" spans="1:15" ht="15" x14ac:dyDescent="0.3">
      <c r="A10" s="22">
        <v>1.7</v>
      </c>
      <c r="B10" s="23" t="s">
        <v>55</v>
      </c>
      <c r="C10" s="119"/>
      <c r="D10" s="119"/>
      <c r="E10" s="119"/>
      <c r="F10" s="119"/>
      <c r="G10" s="119"/>
      <c r="H10" s="119">
        <v>0</v>
      </c>
      <c r="I10" s="119"/>
      <c r="J10" s="119"/>
      <c r="K10" s="119"/>
      <c r="L10" s="119">
        <f t="shared" si="1"/>
        <v>0</v>
      </c>
    </row>
    <row r="11" spans="1:15" ht="15" x14ac:dyDescent="0.3">
      <c r="A11" s="22">
        <v>1.8</v>
      </c>
      <c r="B11" s="23" t="s">
        <v>56</v>
      </c>
      <c r="C11" s="119">
        <v>23533.550000000003</v>
      </c>
      <c r="D11" s="119">
        <v>0</v>
      </c>
      <c r="E11" s="119">
        <v>0</v>
      </c>
      <c r="F11" s="119">
        <v>36000</v>
      </c>
      <c r="G11" s="119">
        <v>19000</v>
      </c>
      <c r="H11" s="119">
        <v>20000</v>
      </c>
      <c r="I11" s="119">
        <v>62275</v>
      </c>
      <c r="J11" s="119">
        <v>0</v>
      </c>
      <c r="K11" s="119">
        <v>0</v>
      </c>
      <c r="L11" s="119">
        <f t="shared" si="1"/>
        <v>160808.54999999999</v>
      </c>
    </row>
    <row r="12" spans="1:15" ht="15" x14ac:dyDescent="0.3">
      <c r="A12" s="22" t="s">
        <v>303</v>
      </c>
      <c r="B12" s="23" t="s">
        <v>304</v>
      </c>
      <c r="C12" s="119">
        <v>119200.17999999992</v>
      </c>
      <c r="D12" s="119">
        <v>0</v>
      </c>
      <c r="E12" s="119">
        <v>0</v>
      </c>
      <c r="F12" s="119">
        <v>0</v>
      </c>
      <c r="G12" s="119">
        <v>0</v>
      </c>
      <c r="H12" s="119">
        <v>0</v>
      </c>
      <c r="I12" s="119">
        <v>0</v>
      </c>
      <c r="J12" s="119">
        <v>0</v>
      </c>
      <c r="K12" s="119">
        <v>596043.29</v>
      </c>
      <c r="L12" s="119">
        <f t="shared" si="1"/>
        <v>715243.47</v>
      </c>
      <c r="M12" s="132"/>
    </row>
    <row r="13" spans="1:15" ht="15" x14ac:dyDescent="0.3">
      <c r="A13" s="22" t="s">
        <v>310</v>
      </c>
      <c r="B13" s="23" t="s">
        <v>311</v>
      </c>
      <c r="C13" s="119">
        <v>0</v>
      </c>
      <c r="D13" s="119">
        <v>0</v>
      </c>
      <c r="E13" s="119">
        <v>0</v>
      </c>
      <c r="F13" s="119">
        <v>0</v>
      </c>
      <c r="G13" s="119">
        <v>0</v>
      </c>
      <c r="H13" s="119">
        <v>0</v>
      </c>
      <c r="I13" s="119">
        <v>0</v>
      </c>
      <c r="J13" s="119">
        <v>0</v>
      </c>
      <c r="K13" s="119">
        <v>-477629.23800000001</v>
      </c>
      <c r="L13" s="119">
        <f t="shared" si="1"/>
        <v>-477629.23800000001</v>
      </c>
    </row>
    <row r="14" spans="1:15" ht="15" x14ac:dyDescent="0.3">
      <c r="A14" s="22" t="s">
        <v>318</v>
      </c>
      <c r="B14" s="23" t="s">
        <v>57</v>
      </c>
      <c r="C14" s="119">
        <v>0</v>
      </c>
      <c r="D14" s="119">
        <v>0</v>
      </c>
      <c r="E14" s="119">
        <v>0</v>
      </c>
      <c r="F14" s="119">
        <v>0</v>
      </c>
      <c r="G14" s="119">
        <v>0</v>
      </c>
      <c r="H14" s="119">
        <v>0</v>
      </c>
      <c r="I14" s="119">
        <v>0</v>
      </c>
      <c r="J14" s="119">
        <v>0</v>
      </c>
      <c r="K14" s="119">
        <v>519705.97800000012</v>
      </c>
      <c r="L14" s="119">
        <f t="shared" si="1"/>
        <v>519705.97800000012</v>
      </c>
      <c r="O14" s="1"/>
    </row>
    <row r="15" spans="1:15" ht="15" x14ac:dyDescent="0.3">
      <c r="A15" s="18">
        <v>2</v>
      </c>
      <c r="B15" s="21" t="s">
        <v>58</v>
      </c>
      <c r="C15" s="118">
        <f>SUM(C16:C18)+SUM(C21:C24)</f>
        <v>5620642.0800000001</v>
      </c>
      <c r="D15" s="118">
        <f t="shared" ref="D15:L15" si="2">SUM(D16:D18)+SUM(D21:D24)</f>
        <v>87627.34</v>
      </c>
      <c r="E15" s="118">
        <f t="shared" si="2"/>
        <v>299664.92999999993</v>
      </c>
      <c r="F15" s="118">
        <f t="shared" si="2"/>
        <v>134660.46</v>
      </c>
      <c r="G15" s="118">
        <f t="shared" si="2"/>
        <v>511959.34999999992</v>
      </c>
      <c r="H15" s="118">
        <f t="shared" si="2"/>
        <v>186843.74999999994</v>
      </c>
      <c r="I15" s="118">
        <f t="shared" si="2"/>
        <v>228332.16000000003</v>
      </c>
      <c r="J15" s="118">
        <f t="shared" si="2"/>
        <v>146738.87999999998</v>
      </c>
      <c r="K15" s="118">
        <f t="shared" si="2"/>
        <v>389028.42</v>
      </c>
      <c r="L15" s="118">
        <f t="shared" si="2"/>
        <v>7605497.3700000001</v>
      </c>
      <c r="M15" s="132"/>
      <c r="O15" s="1"/>
    </row>
    <row r="16" spans="1:15" ht="15" x14ac:dyDescent="0.3">
      <c r="A16" s="22">
        <v>2.1</v>
      </c>
      <c r="B16" s="24" t="s">
        <v>59</v>
      </c>
      <c r="C16" s="120">
        <v>0</v>
      </c>
      <c r="D16" s="119">
        <v>0</v>
      </c>
      <c r="E16" s="119">
        <v>0</v>
      </c>
      <c r="F16" s="119">
        <v>0</v>
      </c>
      <c r="G16" s="119">
        <v>0</v>
      </c>
      <c r="H16" s="119">
        <v>0</v>
      </c>
      <c r="I16" s="119">
        <v>1079.94</v>
      </c>
      <c r="J16" s="119">
        <v>0</v>
      </c>
      <c r="K16" s="119">
        <v>0</v>
      </c>
      <c r="L16" s="119">
        <f t="shared" si="1"/>
        <v>1079.94</v>
      </c>
      <c r="O16" s="1"/>
    </row>
    <row r="17" spans="1:15" ht="30" x14ac:dyDescent="0.3">
      <c r="A17" s="22">
        <v>2.2000000000000002</v>
      </c>
      <c r="B17" s="24" t="s">
        <v>60</v>
      </c>
      <c r="C17" s="119">
        <v>0</v>
      </c>
      <c r="D17" s="119">
        <v>84682.27</v>
      </c>
      <c r="E17" s="119">
        <v>104628.43</v>
      </c>
      <c r="F17" s="119">
        <v>36000</v>
      </c>
      <c r="G17" s="119">
        <v>17300</v>
      </c>
      <c r="H17" s="119">
        <v>23000.5</v>
      </c>
      <c r="I17" s="119">
        <v>106837.56</v>
      </c>
      <c r="J17" s="119">
        <v>578.43000000000006</v>
      </c>
      <c r="K17" s="119">
        <v>389028.42</v>
      </c>
      <c r="L17" s="119">
        <f t="shared" si="1"/>
        <v>762055.61</v>
      </c>
      <c r="O17" s="1"/>
    </row>
    <row r="18" spans="1:15" ht="15" x14ac:dyDescent="0.3">
      <c r="A18" s="22">
        <v>2.2999999999999998</v>
      </c>
      <c r="B18" s="24" t="s">
        <v>61</v>
      </c>
      <c r="C18" s="120">
        <f>SUM(C19:C20)</f>
        <v>5320875.92</v>
      </c>
      <c r="D18" s="120">
        <f>SUM(D19:D20)</f>
        <v>2945.0699999999997</v>
      </c>
      <c r="E18" s="120">
        <f t="shared" ref="E18:J18" si="3">SUM(E19:E20)</f>
        <v>195036.49999999997</v>
      </c>
      <c r="F18" s="120">
        <f t="shared" si="3"/>
        <v>98660.459999999992</v>
      </c>
      <c r="G18" s="120">
        <f t="shared" si="3"/>
        <v>494659.34999999992</v>
      </c>
      <c r="H18" s="120">
        <f t="shared" si="3"/>
        <v>163843.24999999994</v>
      </c>
      <c r="I18" s="120">
        <f t="shared" si="3"/>
        <v>120414.66000000003</v>
      </c>
      <c r="J18" s="120">
        <f t="shared" si="3"/>
        <v>86660.449999999983</v>
      </c>
      <c r="K18" s="120">
        <v>0</v>
      </c>
      <c r="L18" s="119">
        <f t="shared" si="1"/>
        <v>6483095.6600000001</v>
      </c>
      <c r="N18" s="1"/>
      <c r="O18" s="1"/>
    </row>
    <row r="19" spans="1:15" ht="15" x14ac:dyDescent="0.3">
      <c r="A19" s="22" t="s">
        <v>62</v>
      </c>
      <c r="B19" s="23" t="s">
        <v>63</v>
      </c>
      <c r="C19" s="119">
        <v>5320875.42</v>
      </c>
      <c r="D19" s="119">
        <v>0</v>
      </c>
      <c r="E19" s="119">
        <v>0</v>
      </c>
      <c r="F19" s="119">
        <v>0</v>
      </c>
      <c r="G19" s="119">
        <v>0</v>
      </c>
      <c r="H19" s="119">
        <v>0</v>
      </c>
      <c r="I19" s="119">
        <v>0</v>
      </c>
      <c r="J19" s="119">
        <v>0</v>
      </c>
      <c r="K19" s="119">
        <v>0</v>
      </c>
      <c r="L19" s="119">
        <f t="shared" si="1"/>
        <v>5320875.42</v>
      </c>
      <c r="N19" s="1"/>
    </row>
    <row r="20" spans="1:15" ht="15" x14ac:dyDescent="0.3">
      <c r="A20" s="22" t="s">
        <v>64</v>
      </c>
      <c r="B20" s="23" t="s">
        <v>65</v>
      </c>
      <c r="C20" s="119">
        <v>0.5</v>
      </c>
      <c r="D20" s="119">
        <v>2945.0699999999997</v>
      </c>
      <c r="E20" s="119">
        <v>195036.49999999997</v>
      </c>
      <c r="F20" s="119">
        <v>98660.459999999992</v>
      </c>
      <c r="G20" s="119">
        <v>494659.34999999992</v>
      </c>
      <c r="H20" s="119">
        <v>163843.24999999994</v>
      </c>
      <c r="I20" s="119">
        <v>120414.66000000003</v>
      </c>
      <c r="J20" s="119">
        <v>86660.449999999983</v>
      </c>
      <c r="K20" s="119">
        <v>0</v>
      </c>
      <c r="L20" s="119">
        <f t="shared" si="1"/>
        <v>1162220.24</v>
      </c>
      <c r="N20" s="1"/>
    </row>
    <row r="21" spans="1:15" ht="15" x14ac:dyDescent="0.3">
      <c r="A21" s="22">
        <v>2.4</v>
      </c>
      <c r="B21" s="24" t="s">
        <v>66</v>
      </c>
      <c r="C21" s="119">
        <v>0</v>
      </c>
      <c r="D21" s="119">
        <v>0</v>
      </c>
      <c r="E21" s="119">
        <v>0</v>
      </c>
      <c r="F21" s="119">
        <v>0</v>
      </c>
      <c r="G21" s="119">
        <v>0</v>
      </c>
      <c r="H21" s="119">
        <v>0</v>
      </c>
      <c r="I21" s="119">
        <v>0</v>
      </c>
      <c r="J21" s="119">
        <v>59500</v>
      </c>
      <c r="K21" s="119">
        <v>0</v>
      </c>
      <c r="L21" s="119">
        <f t="shared" si="1"/>
        <v>59500</v>
      </c>
    </row>
    <row r="22" spans="1:15" ht="15" x14ac:dyDescent="0.3">
      <c r="A22" s="22">
        <v>2.5</v>
      </c>
      <c r="B22" s="23" t="s">
        <v>4</v>
      </c>
      <c r="C22" s="119">
        <v>0</v>
      </c>
      <c r="D22" s="119">
        <v>0</v>
      </c>
      <c r="E22" s="119">
        <v>0</v>
      </c>
      <c r="F22" s="119">
        <v>0</v>
      </c>
      <c r="G22" s="119">
        <v>0</v>
      </c>
      <c r="H22" s="119">
        <v>0</v>
      </c>
      <c r="I22" s="119">
        <v>0</v>
      </c>
      <c r="J22" s="119">
        <v>0</v>
      </c>
      <c r="K22" s="119">
        <v>0</v>
      </c>
      <c r="L22" s="119">
        <f t="shared" si="1"/>
        <v>0</v>
      </c>
    </row>
    <row r="23" spans="1:15" ht="15" x14ac:dyDescent="0.3">
      <c r="A23" s="22" t="s">
        <v>305</v>
      </c>
      <c r="B23" s="23" t="s">
        <v>307</v>
      </c>
      <c r="C23" s="119">
        <v>5066.75</v>
      </c>
      <c r="D23" s="119">
        <v>0</v>
      </c>
      <c r="E23" s="119">
        <v>0</v>
      </c>
      <c r="F23" s="119">
        <v>0</v>
      </c>
      <c r="G23" s="119">
        <v>0</v>
      </c>
      <c r="H23" s="119">
        <v>0</v>
      </c>
      <c r="I23" s="119">
        <v>0</v>
      </c>
      <c r="J23" s="119">
        <v>0</v>
      </c>
      <c r="K23" s="119">
        <v>0</v>
      </c>
      <c r="L23" s="119">
        <f t="shared" si="1"/>
        <v>5066.75</v>
      </c>
    </row>
    <row r="24" spans="1:15" ht="15" x14ac:dyDescent="0.3">
      <c r="A24" s="22" t="s">
        <v>306</v>
      </c>
      <c r="B24" s="23" t="s">
        <v>67</v>
      </c>
      <c r="C24" s="119">
        <v>294699.40999999997</v>
      </c>
      <c r="D24" s="119">
        <v>0</v>
      </c>
      <c r="E24" s="119">
        <v>0</v>
      </c>
      <c r="F24" s="119">
        <v>0</v>
      </c>
      <c r="G24" s="119">
        <v>0</v>
      </c>
      <c r="H24" s="119">
        <v>0</v>
      </c>
      <c r="I24" s="119">
        <v>0</v>
      </c>
      <c r="J24" s="119">
        <v>0</v>
      </c>
      <c r="K24" s="119">
        <v>0</v>
      </c>
      <c r="L24" s="119">
        <f t="shared" si="1"/>
        <v>294699.40999999997</v>
      </c>
    </row>
    <row r="25" spans="1:15" ht="15" x14ac:dyDescent="0.3">
      <c r="A25" s="22" t="s">
        <v>308</v>
      </c>
      <c r="B25" s="23" t="s">
        <v>309</v>
      </c>
      <c r="C25" s="119"/>
      <c r="D25" s="119"/>
      <c r="E25" s="119"/>
      <c r="F25" s="119"/>
      <c r="G25" s="119"/>
      <c r="H25" s="119"/>
      <c r="I25" s="119"/>
      <c r="J25" s="119"/>
      <c r="K25" s="119">
        <v>853942.59999999986</v>
      </c>
      <c r="L25" s="119">
        <f t="shared" si="1"/>
        <v>853942.59999999986</v>
      </c>
    </row>
    <row r="26" spans="1:15" ht="15" x14ac:dyDescent="0.3">
      <c r="A26" s="18">
        <v>3</v>
      </c>
      <c r="B26" s="21" t="s">
        <v>68</v>
      </c>
      <c r="C26" s="118">
        <f>C3-C15</f>
        <v>-4685145.5</v>
      </c>
      <c r="D26" s="118">
        <f t="shared" ref="D26:K26" si="4">D3-D15</f>
        <v>723083.25000000012</v>
      </c>
      <c r="E26" s="118">
        <f t="shared" si="4"/>
        <v>482887.99</v>
      </c>
      <c r="F26" s="118">
        <f t="shared" si="4"/>
        <v>560250.5</v>
      </c>
      <c r="G26" s="118">
        <f t="shared" si="4"/>
        <v>-61480.439999999886</v>
      </c>
      <c r="H26" s="118">
        <f t="shared" si="4"/>
        <v>143925.08000000007</v>
      </c>
      <c r="I26" s="118">
        <f t="shared" si="4"/>
        <v>1657563.7900000014</v>
      </c>
      <c r="J26" s="118">
        <f t="shared" si="4"/>
        <v>1074964.7</v>
      </c>
      <c r="K26" s="118">
        <f t="shared" si="4"/>
        <v>957893.23000000045</v>
      </c>
      <c r="L26" s="118">
        <f t="shared" si="1"/>
        <v>853942.60000000219</v>
      </c>
    </row>
    <row r="27" spans="1:15" x14ac:dyDescent="0.3">
      <c r="C27" s="135"/>
      <c r="D27" s="135"/>
      <c r="E27" s="135"/>
      <c r="F27" s="135"/>
      <c r="G27" s="135"/>
      <c r="H27" s="135"/>
      <c r="I27" s="135"/>
      <c r="J27" s="135"/>
      <c r="K27" s="135"/>
      <c r="L27" s="135"/>
    </row>
    <row r="28" spans="1:15" x14ac:dyDescent="0.3">
      <c r="K28" s="1"/>
      <c r="L28" s="1"/>
    </row>
  </sheetData>
  <mergeCells count="1">
    <mergeCell ref="A1:K1"/>
  </mergeCells>
  <pageMargins left="0.7" right="0.7" top="0.75" bottom="0.75" header="0.3" footer="0.3"/>
  <pageSetup paperSize="9" orientation="portrait" r:id="rId1"/>
  <ignoredErrors>
    <ignoredError sqref="C18:L18 C15:L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showGridLines="0" topLeftCell="A22" zoomScale="110" zoomScaleNormal="110" workbookViewId="0">
      <selection activeCell="C3" sqref="C3:G22"/>
    </sheetView>
  </sheetViews>
  <sheetFormatPr defaultRowHeight="14.4" x14ac:dyDescent="0.3"/>
  <cols>
    <col min="1" max="1" width="4.88671875" style="2" bestFit="1" customWidth="1"/>
    <col min="2" max="2" width="58.5546875" customWidth="1"/>
    <col min="3" max="3" width="13.109375" bestFit="1" customWidth="1"/>
    <col min="4" max="5" width="12.33203125" bestFit="1" customWidth="1"/>
    <col min="6" max="6" width="11.33203125" bestFit="1" customWidth="1"/>
    <col min="7" max="7" width="10.33203125" bestFit="1" customWidth="1"/>
    <col min="8" max="8" width="11.88671875" bestFit="1" customWidth="1"/>
    <col min="9" max="9" width="11.5546875" bestFit="1" customWidth="1"/>
    <col min="10" max="10" width="13.6640625" bestFit="1" customWidth="1"/>
    <col min="11" max="11" width="12" bestFit="1" customWidth="1"/>
    <col min="12" max="13" width="10.33203125" bestFit="1" customWidth="1"/>
    <col min="14" max="16" width="9.33203125" bestFit="1" customWidth="1"/>
  </cols>
  <sheetData>
    <row r="1" spans="1:16" s="25" customFormat="1" x14ac:dyDescent="0.3">
      <c r="A1" s="189" t="s">
        <v>69</v>
      </c>
      <c r="B1" s="189"/>
      <c r="C1" s="189"/>
      <c r="D1" s="189"/>
      <c r="E1" s="189"/>
      <c r="F1" s="188" t="s">
        <v>0</v>
      </c>
      <c r="G1" s="188"/>
    </row>
    <row r="2" spans="1:16" ht="15" x14ac:dyDescent="0.3">
      <c r="A2" s="26"/>
      <c r="B2" s="20" t="s">
        <v>70</v>
      </c>
      <c r="C2" s="20" t="s">
        <v>9</v>
      </c>
      <c r="D2" s="19" t="s">
        <v>71</v>
      </c>
      <c r="E2" s="19" t="s">
        <v>72</v>
      </c>
      <c r="F2" s="19" t="s">
        <v>73</v>
      </c>
      <c r="G2" s="19" t="s">
        <v>74</v>
      </c>
      <c r="K2" s="1"/>
      <c r="L2" s="1"/>
      <c r="M2" s="1"/>
      <c r="N2" s="1"/>
      <c r="O2" s="1"/>
      <c r="P2" s="1"/>
    </row>
    <row r="3" spans="1:16" ht="15" x14ac:dyDescent="0.3">
      <c r="A3" s="27">
        <v>1</v>
      </c>
      <c r="B3" s="21" t="s">
        <v>50</v>
      </c>
      <c r="C3" s="122">
        <f>SUM(D3:G3)</f>
        <v>8459439.9699999988</v>
      </c>
      <c r="D3" s="122">
        <f>SUM(D4:D11)</f>
        <v>7062420.2499999991</v>
      </c>
      <c r="E3" s="122">
        <f t="shared" ref="E3:G3" si="0">SUM(E4:E11)</f>
        <v>1284265.05</v>
      </c>
      <c r="F3" s="122">
        <f t="shared" si="0"/>
        <v>102988.84</v>
      </c>
      <c r="G3" s="122">
        <f t="shared" si="0"/>
        <v>9765.83</v>
      </c>
      <c r="I3" s="1"/>
      <c r="J3" s="135"/>
      <c r="K3" s="1"/>
      <c r="L3" s="1"/>
      <c r="M3" s="1"/>
      <c r="N3" s="1"/>
      <c r="O3" s="1"/>
      <c r="P3" s="1"/>
    </row>
    <row r="4" spans="1:16" ht="15" x14ac:dyDescent="0.3">
      <c r="A4" s="28">
        <v>1.1000000000000001</v>
      </c>
      <c r="B4" s="23" t="s">
        <v>75</v>
      </c>
      <c r="C4" s="122">
        <f>SUM(D4:G4)</f>
        <v>1492531.63</v>
      </c>
      <c r="D4" s="120">
        <v>1209961.3599999999</v>
      </c>
      <c r="E4" s="120">
        <v>210571.80999999994</v>
      </c>
      <c r="F4" s="120">
        <v>62549.319999999992</v>
      </c>
      <c r="G4" s="120">
        <v>9449.14</v>
      </c>
      <c r="K4" s="1"/>
      <c r="L4" s="1"/>
      <c r="M4" s="1"/>
      <c r="N4" s="1"/>
      <c r="O4" s="1"/>
      <c r="P4" s="1"/>
    </row>
    <row r="5" spans="1:16" ht="15" x14ac:dyDescent="0.3">
      <c r="A5" s="28">
        <v>1.2</v>
      </c>
      <c r="B5" s="23" t="s">
        <v>320</v>
      </c>
      <c r="C5" s="122">
        <f t="shared" ref="C5:C11" si="1">SUM(D5:G5)</f>
        <v>2211879.86</v>
      </c>
      <c r="D5" s="120">
        <v>1659643.05</v>
      </c>
      <c r="E5" s="120">
        <v>552236.80999999994</v>
      </c>
      <c r="F5" s="120">
        <v>0</v>
      </c>
      <c r="G5" s="120">
        <v>0</v>
      </c>
    </row>
    <row r="6" spans="1:16" ht="15" x14ac:dyDescent="0.3">
      <c r="A6" s="28">
        <v>1.3</v>
      </c>
      <c r="B6" s="23" t="s">
        <v>1</v>
      </c>
      <c r="C6" s="122">
        <f t="shared" si="1"/>
        <v>3485686.3699999992</v>
      </c>
      <c r="D6" s="120">
        <v>3129289.7299999995</v>
      </c>
      <c r="E6" s="120">
        <v>343590.80000000005</v>
      </c>
      <c r="F6" s="120">
        <v>12805.84</v>
      </c>
      <c r="G6" s="120">
        <v>0</v>
      </c>
      <c r="H6" s="1"/>
      <c r="I6" s="29"/>
    </row>
    <row r="7" spans="1:16" ht="30" x14ac:dyDescent="0.3">
      <c r="A7" s="28">
        <v>1.4</v>
      </c>
      <c r="B7" s="24" t="s">
        <v>317</v>
      </c>
      <c r="C7" s="122">
        <f t="shared" si="1"/>
        <v>188834.81000000003</v>
      </c>
      <c r="D7" s="120">
        <v>155101.26</v>
      </c>
      <c r="E7" s="120">
        <v>33733.550000000017</v>
      </c>
      <c r="F7" s="120">
        <v>0</v>
      </c>
      <c r="G7" s="120">
        <v>0</v>
      </c>
    </row>
    <row r="8" spans="1:16" ht="15" x14ac:dyDescent="0.3">
      <c r="A8" s="28">
        <v>1.5</v>
      </c>
      <c r="B8" s="23" t="s">
        <v>55</v>
      </c>
      <c r="C8" s="122">
        <f t="shared" si="1"/>
        <v>0</v>
      </c>
      <c r="D8" s="120">
        <v>0</v>
      </c>
      <c r="E8" s="120">
        <v>0</v>
      </c>
      <c r="F8" s="120">
        <v>0</v>
      </c>
      <c r="G8" s="120">
        <v>0</v>
      </c>
      <c r="I8" s="1"/>
      <c r="J8" s="1"/>
      <c r="K8" s="1"/>
      <c r="L8" s="1"/>
    </row>
    <row r="9" spans="1:16" ht="15" x14ac:dyDescent="0.3">
      <c r="A9" s="28">
        <v>1.6</v>
      </c>
      <c r="B9" s="23" t="s">
        <v>76</v>
      </c>
      <c r="C9" s="122">
        <f t="shared" si="1"/>
        <v>604477.5</v>
      </c>
      <c r="D9" s="120">
        <v>450000</v>
      </c>
      <c r="E9" s="120">
        <v>127500</v>
      </c>
      <c r="F9" s="120">
        <v>26977.5</v>
      </c>
      <c r="G9" s="120">
        <v>0</v>
      </c>
      <c r="I9" s="1"/>
      <c r="J9" s="1"/>
      <c r="K9" s="1"/>
    </row>
    <row r="10" spans="1:16" ht="15" x14ac:dyDescent="0.3">
      <c r="A10" s="28">
        <v>1.7</v>
      </c>
      <c r="B10" s="23" t="s">
        <v>77</v>
      </c>
      <c r="C10" s="122">
        <f t="shared" si="1"/>
        <v>107144.54000000002</v>
      </c>
      <c r="D10" s="120">
        <v>107144.54000000002</v>
      </c>
      <c r="E10" s="120">
        <v>0</v>
      </c>
      <c r="F10" s="120">
        <v>0</v>
      </c>
      <c r="G10" s="120">
        <v>0</v>
      </c>
      <c r="I10" s="1"/>
      <c r="K10" s="1"/>
    </row>
    <row r="11" spans="1:16" ht="15" x14ac:dyDescent="0.3">
      <c r="A11" s="28">
        <v>1.8</v>
      </c>
      <c r="B11" s="23" t="s">
        <v>3</v>
      </c>
      <c r="C11" s="122">
        <f t="shared" si="1"/>
        <v>368885.26</v>
      </c>
      <c r="D11" s="120">
        <v>351280.31</v>
      </c>
      <c r="E11" s="120">
        <v>16632.080000000009</v>
      </c>
      <c r="F11" s="120">
        <v>656.18000000000052</v>
      </c>
      <c r="G11" s="120">
        <v>316.68999999999994</v>
      </c>
      <c r="I11" s="1"/>
      <c r="K11" s="1"/>
    </row>
    <row r="12" spans="1:16" ht="15" x14ac:dyDescent="0.3">
      <c r="A12" s="27">
        <v>2</v>
      </c>
      <c r="B12" s="21" t="s">
        <v>58</v>
      </c>
      <c r="C12" s="163">
        <f>SUM(C13:C15)+SUM(C18:C20)</f>
        <v>7605497.3699999992</v>
      </c>
      <c r="D12" s="163">
        <f t="shared" ref="D12:G12" si="2">SUM(D13:D15)+SUM(D18:D20)</f>
        <v>6456578.5099999998</v>
      </c>
      <c r="E12" s="163">
        <f t="shared" si="2"/>
        <v>1035685.79</v>
      </c>
      <c r="F12" s="163">
        <f t="shared" si="2"/>
        <v>103906.89000000001</v>
      </c>
      <c r="G12" s="163">
        <f t="shared" si="2"/>
        <v>9326.1800000000039</v>
      </c>
      <c r="I12" s="1"/>
    </row>
    <row r="13" spans="1:16" ht="15" x14ac:dyDescent="0.3">
      <c r="A13" s="28">
        <v>2.1</v>
      </c>
      <c r="B13" s="24" t="s">
        <v>78</v>
      </c>
      <c r="C13" s="122">
        <f>SUM(D13:G13)</f>
        <v>1079.94</v>
      </c>
      <c r="D13" s="120">
        <v>1079.94</v>
      </c>
      <c r="E13" s="120">
        <v>0</v>
      </c>
      <c r="F13" s="120">
        <v>0</v>
      </c>
      <c r="G13" s="120">
        <v>0</v>
      </c>
      <c r="I13" s="1"/>
    </row>
    <row r="14" spans="1:16" ht="30" x14ac:dyDescent="0.3">
      <c r="A14" s="28">
        <v>2.2000000000000002</v>
      </c>
      <c r="B14" s="24" t="s">
        <v>60</v>
      </c>
      <c r="C14" s="122">
        <f t="shared" ref="C14:C22" si="3">SUM(D14:G14)</f>
        <v>707622.56</v>
      </c>
      <c r="D14" s="120">
        <v>623419.30000000005</v>
      </c>
      <c r="E14" s="120">
        <v>82918.78</v>
      </c>
      <c r="F14" s="120">
        <v>1186.78</v>
      </c>
      <c r="G14" s="120">
        <v>97.7</v>
      </c>
      <c r="I14" s="1"/>
      <c r="J14" s="1"/>
      <c r="K14" s="1"/>
      <c r="L14" s="1"/>
      <c r="M14" s="1"/>
    </row>
    <row r="15" spans="1:16" ht="15" x14ac:dyDescent="0.3">
      <c r="A15" s="28">
        <v>2.2999999999999998</v>
      </c>
      <c r="B15" s="23" t="s">
        <v>79</v>
      </c>
      <c r="C15" s="122">
        <f t="shared" si="3"/>
        <v>6483095.6199999992</v>
      </c>
      <c r="D15" s="122">
        <f>SUM(D16:D17)</f>
        <v>5550938.1799999997</v>
      </c>
      <c r="E15" s="122">
        <f t="shared" ref="E15:G15" si="4">SUM(E16:E17)</f>
        <v>821645.85</v>
      </c>
      <c r="F15" s="122">
        <f t="shared" si="4"/>
        <v>101454.04000000001</v>
      </c>
      <c r="G15" s="122">
        <f t="shared" si="4"/>
        <v>9057.5500000000029</v>
      </c>
      <c r="I15" s="1"/>
    </row>
    <row r="16" spans="1:16" ht="15" x14ac:dyDescent="0.3">
      <c r="A16" s="28" t="s">
        <v>62</v>
      </c>
      <c r="B16" s="23" t="s">
        <v>80</v>
      </c>
      <c r="C16" s="119">
        <f t="shared" si="3"/>
        <v>5310227.16</v>
      </c>
      <c r="D16" s="120">
        <v>4684272.49</v>
      </c>
      <c r="E16" s="120">
        <v>515443.07999999996</v>
      </c>
      <c r="F16" s="120">
        <v>101454.04000000001</v>
      </c>
      <c r="G16" s="120">
        <v>9057.5500000000029</v>
      </c>
      <c r="I16" s="1"/>
    </row>
    <row r="17" spans="1:13" ht="15" x14ac:dyDescent="0.3">
      <c r="A17" s="28" t="s">
        <v>64</v>
      </c>
      <c r="B17" s="23" t="s">
        <v>81</v>
      </c>
      <c r="C17" s="119">
        <f t="shared" si="3"/>
        <v>1172868.46</v>
      </c>
      <c r="D17" s="120">
        <v>866665.69</v>
      </c>
      <c r="E17" s="120">
        <v>306202.77</v>
      </c>
      <c r="F17" s="120">
        <v>0</v>
      </c>
      <c r="G17" s="120">
        <v>0</v>
      </c>
      <c r="I17" s="29"/>
    </row>
    <row r="18" spans="1:13" ht="15" x14ac:dyDescent="0.3">
      <c r="A18" s="28">
        <v>2.4</v>
      </c>
      <c r="B18" s="23" t="s">
        <v>66</v>
      </c>
      <c r="C18" s="122">
        <f t="shared" si="3"/>
        <v>59500</v>
      </c>
      <c r="D18" s="120">
        <v>0</v>
      </c>
      <c r="E18" s="120">
        <v>59500</v>
      </c>
      <c r="F18" s="120">
        <v>0</v>
      </c>
      <c r="G18" s="120">
        <v>0</v>
      </c>
    </row>
    <row r="19" spans="1:13" ht="15" x14ac:dyDescent="0.3">
      <c r="A19" s="28">
        <v>2.5</v>
      </c>
      <c r="B19" s="23" t="s">
        <v>4</v>
      </c>
      <c r="C19" s="122">
        <f t="shared" si="3"/>
        <v>0</v>
      </c>
      <c r="D19" s="120">
        <v>0</v>
      </c>
      <c r="E19" s="120">
        <v>0</v>
      </c>
      <c r="F19" s="120">
        <v>0</v>
      </c>
      <c r="G19" s="120">
        <v>0</v>
      </c>
    </row>
    <row r="20" spans="1:13" ht="15" x14ac:dyDescent="0.3">
      <c r="A20" s="28">
        <v>2.6</v>
      </c>
      <c r="B20" s="23" t="s">
        <v>5</v>
      </c>
      <c r="C20" s="122">
        <f t="shared" si="3"/>
        <v>354199.25</v>
      </c>
      <c r="D20" s="120">
        <v>281141.09000000003</v>
      </c>
      <c r="E20" s="120">
        <v>71621.16</v>
      </c>
      <c r="F20" s="120">
        <v>1266.0700000000002</v>
      </c>
      <c r="G20" s="120">
        <v>170.92999999999998</v>
      </c>
      <c r="J20" s="1"/>
      <c r="K20" s="1"/>
      <c r="M20" s="1"/>
    </row>
    <row r="21" spans="1:13" ht="15" x14ac:dyDescent="0.3">
      <c r="A21" s="28" t="s">
        <v>315</v>
      </c>
      <c r="B21" s="21" t="s">
        <v>314</v>
      </c>
      <c r="C21" s="122">
        <f t="shared" si="3"/>
        <v>853942.6</v>
      </c>
      <c r="D21" s="120">
        <v>853942.6</v>
      </c>
      <c r="E21" s="120"/>
      <c r="F21" s="120"/>
      <c r="G21" s="120"/>
      <c r="J21" s="1"/>
      <c r="K21" s="1"/>
      <c r="M21" s="1"/>
    </row>
    <row r="22" spans="1:13" ht="15" x14ac:dyDescent="0.3">
      <c r="A22" s="28"/>
      <c r="B22" s="21" t="s">
        <v>316</v>
      </c>
      <c r="C22" s="122">
        <f t="shared" si="3"/>
        <v>8459439.9699999988</v>
      </c>
      <c r="D22" s="164">
        <f>D12+D21</f>
        <v>7310521.1099999994</v>
      </c>
      <c r="E22" s="164">
        <f t="shared" ref="E22:G22" si="5">E12+E21</f>
        <v>1035685.79</v>
      </c>
      <c r="F22" s="164">
        <f t="shared" si="5"/>
        <v>103906.89000000001</v>
      </c>
      <c r="G22" s="164">
        <f t="shared" si="5"/>
        <v>9326.1800000000039</v>
      </c>
      <c r="I22" s="1"/>
      <c r="J22" s="1"/>
      <c r="K22" s="1"/>
      <c r="M22" s="1"/>
    </row>
    <row r="23" spans="1:13" ht="15" x14ac:dyDescent="0.3">
      <c r="A23" s="28"/>
      <c r="B23" s="23"/>
      <c r="C23" s="122"/>
      <c r="D23" s="120"/>
      <c r="E23" s="120"/>
      <c r="F23" s="120"/>
      <c r="G23" s="120"/>
      <c r="J23" s="1"/>
      <c r="K23" s="1"/>
      <c r="M23" s="1"/>
    </row>
    <row r="24" spans="1:13" ht="15" x14ac:dyDescent="0.3">
      <c r="A24" s="185" t="s">
        <v>82</v>
      </c>
      <c r="B24" s="186"/>
      <c r="C24" s="186"/>
      <c r="D24" s="186"/>
      <c r="E24" s="186"/>
      <c r="F24" s="186"/>
      <c r="G24" s="187"/>
    </row>
    <row r="25" spans="1:13" ht="15" x14ac:dyDescent="0.3">
      <c r="A25" s="27">
        <v>3</v>
      </c>
      <c r="B25" s="30" t="s">
        <v>83</v>
      </c>
      <c r="C25" s="123"/>
      <c r="D25" s="123"/>
      <c r="E25" s="123">
        <v>4.8121023876765111E-2</v>
      </c>
      <c r="F25" s="123">
        <v>-1.0012995802756856E-2</v>
      </c>
      <c r="G25" s="123">
        <v>-4.0000000000000002E-4</v>
      </c>
    </row>
    <row r="26" spans="1:13" ht="30" x14ac:dyDescent="0.3">
      <c r="A26" s="28">
        <v>3.1</v>
      </c>
      <c r="B26" s="24" t="s">
        <v>84</v>
      </c>
      <c r="C26" s="124">
        <v>3.9800000000000002E-2</v>
      </c>
      <c r="D26" s="125"/>
      <c r="E26" s="125"/>
      <c r="F26" s="125"/>
      <c r="G26" s="125"/>
      <c r="J26" s="1"/>
      <c r="K26" s="1"/>
    </row>
    <row r="27" spans="1:13" ht="15" x14ac:dyDescent="0.3">
      <c r="A27" s="28">
        <v>3.2</v>
      </c>
      <c r="B27" s="23" t="s">
        <v>85</v>
      </c>
      <c r="C27" s="124">
        <v>-4.0000000000000002E-4</v>
      </c>
      <c r="D27" s="125"/>
      <c r="E27" s="125"/>
      <c r="F27" s="125"/>
      <c r="G27" s="125"/>
      <c r="J27" s="1"/>
    </row>
    <row r="28" spans="1:13" ht="15" x14ac:dyDescent="0.3">
      <c r="A28" s="28">
        <v>3.3</v>
      </c>
      <c r="B28" s="23" t="s">
        <v>86</v>
      </c>
      <c r="C28" s="124">
        <v>0</v>
      </c>
      <c r="D28" s="125"/>
      <c r="E28" s="125"/>
      <c r="F28" s="125"/>
      <c r="G28" s="125"/>
      <c r="J28" s="31"/>
    </row>
    <row r="29" spans="1:13" ht="15" x14ac:dyDescent="0.3">
      <c r="A29" s="28">
        <v>3.4</v>
      </c>
      <c r="B29" s="23" t="s">
        <v>87</v>
      </c>
      <c r="C29" s="123">
        <v>4.8800000000000003E-2</v>
      </c>
      <c r="D29" s="123"/>
      <c r="E29" s="125">
        <v>4.8121023876765111E-2</v>
      </c>
      <c r="F29" s="125">
        <v>-1.0012995802756856E-2</v>
      </c>
      <c r="G29" s="125">
        <v>-4.0000000000000002E-4</v>
      </c>
    </row>
  </sheetData>
  <mergeCells count="3">
    <mergeCell ref="A24:G24"/>
    <mergeCell ref="F1:G1"/>
    <mergeCell ref="A1:E1"/>
  </mergeCells>
  <pageMargins left="0.7" right="0.7" top="0.75" bottom="0.75" header="0.3" footer="0.3"/>
  <pageSetup orientation="portrait" r:id="rId1"/>
  <ignoredErrors>
    <ignoredError sqref="C12" formula="1"/>
    <ignoredError sqref="D12:G12" formula="1" formulaRange="1"/>
    <ignoredError sqref="D15:G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showGridLines="0" topLeftCell="A13" zoomScale="130" zoomScaleNormal="130" workbookViewId="0">
      <selection activeCell="C10" sqref="C10"/>
    </sheetView>
  </sheetViews>
  <sheetFormatPr defaultRowHeight="14.4" x14ac:dyDescent="0.3"/>
  <cols>
    <col min="1" max="1" width="5.88671875" customWidth="1"/>
    <col min="2" max="2" width="35.44140625" bestFit="1" customWidth="1"/>
    <col min="3" max="3" width="16" customWidth="1"/>
  </cols>
  <sheetData>
    <row r="1" spans="1:11" ht="15" x14ac:dyDescent="0.3">
      <c r="A1" s="190" t="s">
        <v>88</v>
      </c>
      <c r="B1" s="191"/>
      <c r="C1" s="33" t="s">
        <v>0</v>
      </c>
      <c r="D1" s="32"/>
      <c r="E1" s="32"/>
      <c r="F1" s="32"/>
      <c r="G1" s="32"/>
      <c r="H1" s="32"/>
      <c r="I1" s="32"/>
      <c r="J1" s="32"/>
      <c r="K1" s="32"/>
    </row>
    <row r="2" spans="1:11" ht="15" x14ac:dyDescent="0.3">
      <c r="A2" s="20">
        <v>1</v>
      </c>
      <c r="B2" s="21" t="s">
        <v>89</v>
      </c>
      <c r="C2" s="126">
        <f>SUM(C3:C8)</f>
        <v>6447200.9900000021</v>
      </c>
    </row>
    <row r="3" spans="1:11" ht="15" x14ac:dyDescent="0.3">
      <c r="A3" s="34">
        <v>1.1000000000000001</v>
      </c>
      <c r="B3" s="23" t="s">
        <v>90</v>
      </c>
      <c r="C3" s="119">
        <v>1594682.4200000002</v>
      </c>
    </row>
    <row r="4" spans="1:11" ht="15" x14ac:dyDescent="0.3">
      <c r="A4" s="34">
        <v>1.2</v>
      </c>
      <c r="B4" s="23" t="s">
        <v>43</v>
      </c>
      <c r="C4" s="119">
        <v>658846.37</v>
      </c>
    </row>
    <row r="5" spans="1:11" ht="15" x14ac:dyDescent="0.3">
      <c r="A5" s="34">
        <v>1.3</v>
      </c>
      <c r="B5" s="23" t="s">
        <v>91</v>
      </c>
      <c r="C5" s="119">
        <v>716086.53999999992</v>
      </c>
    </row>
    <row r="6" spans="1:11" ht="15" x14ac:dyDescent="0.3">
      <c r="A6" s="34">
        <v>1.4</v>
      </c>
      <c r="B6" s="23" t="s">
        <v>92</v>
      </c>
      <c r="C6" s="140">
        <v>1704236.8900000015</v>
      </c>
    </row>
    <row r="7" spans="1:11" ht="15" x14ac:dyDescent="0.3">
      <c r="A7" s="34">
        <v>1.5</v>
      </c>
      <c r="B7" s="23" t="s">
        <v>93</v>
      </c>
      <c r="C7" s="119">
        <v>673769.42</v>
      </c>
    </row>
    <row r="8" spans="1:11" ht="15" x14ac:dyDescent="0.3">
      <c r="A8" s="34">
        <v>1.6</v>
      </c>
      <c r="B8" s="23" t="s">
        <v>94</v>
      </c>
      <c r="C8" s="119">
        <v>1099579.3500000001</v>
      </c>
    </row>
    <row r="9" spans="1:11" ht="15" x14ac:dyDescent="0.3">
      <c r="A9" s="20">
        <v>2</v>
      </c>
      <c r="B9" s="21" t="s">
        <v>95</v>
      </c>
      <c r="C9" s="126">
        <f>SUM(C10:C15)</f>
        <v>5815295.4199999999</v>
      </c>
    </row>
    <row r="10" spans="1:11" ht="15" x14ac:dyDescent="0.3">
      <c r="A10" s="34">
        <v>2.1</v>
      </c>
      <c r="B10" s="23" t="s">
        <v>90</v>
      </c>
      <c r="C10" s="140">
        <v>4217732.3999999994</v>
      </c>
    </row>
    <row r="11" spans="1:11" ht="15" x14ac:dyDescent="0.3">
      <c r="A11" s="34">
        <v>2.2000000000000002</v>
      </c>
      <c r="B11" s="23" t="s">
        <v>43</v>
      </c>
      <c r="C11" s="119">
        <v>134660.46</v>
      </c>
    </row>
    <row r="12" spans="1:11" ht="15" x14ac:dyDescent="0.3">
      <c r="A12" s="34">
        <v>2.2999999999999998</v>
      </c>
      <c r="B12" s="23" t="s">
        <v>91</v>
      </c>
      <c r="C12" s="119">
        <v>698803.1</v>
      </c>
    </row>
    <row r="13" spans="1:11" ht="15" x14ac:dyDescent="0.3">
      <c r="A13" s="34">
        <v>2.4</v>
      </c>
      <c r="B13" s="23" t="s">
        <v>92</v>
      </c>
      <c r="C13" s="119">
        <v>228332.16000000003</v>
      </c>
    </row>
    <row r="14" spans="1:11" ht="15" x14ac:dyDescent="0.3">
      <c r="A14" s="34">
        <v>2.5</v>
      </c>
      <c r="B14" s="23" t="s">
        <v>93</v>
      </c>
      <c r="C14" s="119">
        <v>87054.939999999973</v>
      </c>
    </row>
    <row r="15" spans="1:11" ht="15" x14ac:dyDescent="0.3">
      <c r="A15" s="34">
        <v>2.6</v>
      </c>
      <c r="B15" s="23" t="s">
        <v>94</v>
      </c>
      <c r="C15" s="119">
        <v>448712.36</v>
      </c>
    </row>
    <row r="16" spans="1:11" ht="15" x14ac:dyDescent="0.3">
      <c r="A16" s="20">
        <v>3</v>
      </c>
      <c r="B16" s="21" t="s">
        <v>96</v>
      </c>
      <c r="C16" s="126">
        <f>SUM(C17:C22)</f>
        <v>631905.57000000216</v>
      </c>
    </row>
    <row r="17" spans="1:3" ht="15" x14ac:dyDescent="0.3">
      <c r="A17" s="34">
        <v>3.1</v>
      </c>
      <c r="B17" s="23" t="s">
        <v>90</v>
      </c>
      <c r="C17" s="119">
        <f>C3-C10</f>
        <v>-2623049.9799999995</v>
      </c>
    </row>
    <row r="18" spans="1:3" ht="15" x14ac:dyDescent="0.3">
      <c r="A18" s="34">
        <v>3.2</v>
      </c>
      <c r="B18" s="23" t="s">
        <v>43</v>
      </c>
      <c r="C18" s="119">
        <f t="shared" ref="C18:C22" si="0">C4-C11</f>
        <v>524185.91000000003</v>
      </c>
    </row>
    <row r="19" spans="1:3" ht="15" x14ac:dyDescent="0.3">
      <c r="A19" s="34">
        <v>3.3</v>
      </c>
      <c r="B19" s="23" t="s">
        <v>91</v>
      </c>
      <c r="C19" s="119">
        <f t="shared" si="0"/>
        <v>17283.439999999944</v>
      </c>
    </row>
    <row r="20" spans="1:3" ht="15" x14ac:dyDescent="0.3">
      <c r="A20" s="34">
        <v>3.4</v>
      </c>
      <c r="B20" s="23" t="s">
        <v>92</v>
      </c>
      <c r="C20" s="119">
        <f t="shared" si="0"/>
        <v>1475904.7300000014</v>
      </c>
    </row>
    <row r="21" spans="1:3" ht="15" x14ac:dyDescent="0.3">
      <c r="A21" s="34">
        <v>3.5</v>
      </c>
      <c r="B21" s="23" t="s">
        <v>93</v>
      </c>
      <c r="C21" s="119">
        <f t="shared" si="0"/>
        <v>586714.4800000001</v>
      </c>
    </row>
    <row r="22" spans="1:3" ht="15" x14ac:dyDescent="0.3">
      <c r="A22" s="34">
        <v>3.6</v>
      </c>
      <c r="B22" s="23" t="s">
        <v>94</v>
      </c>
      <c r="C22" s="119">
        <f t="shared" si="0"/>
        <v>650866.99000000011</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showGridLines="0" topLeftCell="A19" workbookViewId="0">
      <selection activeCell="B3" sqref="B3:D26"/>
    </sheetView>
  </sheetViews>
  <sheetFormatPr defaultColWidth="9.109375" defaultRowHeight="14.4" x14ac:dyDescent="0.3"/>
  <cols>
    <col min="1" max="1" width="49.5546875" style="35" customWidth="1"/>
    <col min="2" max="2" width="21.109375" style="35" customWidth="1"/>
    <col min="3" max="3" width="20.33203125" style="35" bestFit="1" customWidth="1"/>
    <col min="4" max="4" width="20.33203125" style="35" customWidth="1"/>
    <col min="5" max="5" width="9.109375" style="35"/>
    <col min="6" max="6" width="13.33203125" style="35" bestFit="1" customWidth="1"/>
    <col min="7" max="7" width="10.5546875" style="35" bestFit="1" customWidth="1"/>
    <col min="8" max="10" width="9.109375" style="35"/>
    <col min="11" max="11" width="11.109375" style="35" bestFit="1" customWidth="1"/>
    <col min="12" max="16384" width="9.109375" style="35"/>
  </cols>
  <sheetData>
    <row r="1" spans="1:9" ht="36.75" customHeight="1" x14ac:dyDescent="0.3">
      <c r="A1" s="192" t="s">
        <v>97</v>
      </c>
      <c r="B1" s="192"/>
      <c r="C1" s="192"/>
      <c r="D1" s="192"/>
    </row>
    <row r="2" spans="1:9" ht="43.2" x14ac:dyDescent="0.3">
      <c r="A2" s="36" t="s">
        <v>98</v>
      </c>
      <c r="B2" s="37" t="s">
        <v>99</v>
      </c>
      <c r="C2" s="37" t="s">
        <v>100</v>
      </c>
      <c r="D2" s="37" t="s">
        <v>101</v>
      </c>
      <c r="E2" s="38"/>
      <c r="F2" s="38"/>
      <c r="G2" s="134"/>
    </row>
    <row r="3" spans="1:9" x14ac:dyDescent="0.3">
      <c r="A3" s="39" t="s">
        <v>102</v>
      </c>
      <c r="B3" s="168">
        <f>B4+SUM(B9:B17)</f>
        <v>3916565.01</v>
      </c>
      <c r="C3" s="168">
        <f>C4+SUM(C9:C17)</f>
        <v>56182.580000000016</v>
      </c>
      <c r="D3" s="167">
        <f>C3/B3</f>
        <v>1.4344860829975097E-2</v>
      </c>
      <c r="E3" s="40"/>
      <c r="F3" s="40"/>
      <c r="G3" s="40"/>
      <c r="I3" s="133"/>
    </row>
    <row r="4" spans="1:9" x14ac:dyDescent="0.3">
      <c r="A4" s="41" t="s">
        <v>103</v>
      </c>
      <c r="B4" s="165">
        <f>SUM(B5:B8)</f>
        <v>331221.75</v>
      </c>
      <c r="C4" s="165">
        <f>SUM(C5:C8)</f>
        <v>159.92000000000002</v>
      </c>
      <c r="D4" s="167">
        <f t="shared" ref="D4:D25" si="0">C4/B4</f>
        <v>4.8281853471277177E-4</v>
      </c>
      <c r="E4" s="40"/>
      <c r="F4" s="133"/>
    </row>
    <row r="5" spans="1:9" x14ac:dyDescent="0.3">
      <c r="A5" s="42" t="s">
        <v>104</v>
      </c>
      <c r="B5" s="165">
        <v>35742.44</v>
      </c>
      <c r="C5" s="165">
        <v>0</v>
      </c>
      <c r="D5" s="167">
        <f t="shared" si="0"/>
        <v>0</v>
      </c>
      <c r="E5" s="40"/>
    </row>
    <row r="6" spans="1:9" ht="15.75" customHeight="1" x14ac:dyDescent="0.3">
      <c r="A6" s="42" t="s">
        <v>105</v>
      </c>
      <c r="B6" s="165">
        <v>162970.56</v>
      </c>
      <c r="C6" s="165">
        <v>159.92000000000002</v>
      </c>
      <c r="D6" s="167">
        <f t="shared" si="0"/>
        <v>9.8128152716662467E-4</v>
      </c>
      <c r="E6" s="40"/>
    </row>
    <row r="7" spans="1:9" x14ac:dyDescent="0.3">
      <c r="A7" s="42" t="s">
        <v>106</v>
      </c>
      <c r="B7" s="165">
        <v>128747.58</v>
      </c>
      <c r="C7" s="165">
        <v>0</v>
      </c>
      <c r="D7" s="167">
        <f t="shared" si="0"/>
        <v>0</v>
      </c>
      <c r="E7" s="40"/>
    </row>
    <row r="8" spans="1:9" x14ac:dyDescent="0.3">
      <c r="A8" s="42" t="s">
        <v>107</v>
      </c>
      <c r="B8" s="165">
        <v>3761.17</v>
      </c>
      <c r="C8" s="165">
        <v>0</v>
      </c>
      <c r="D8" s="167">
        <f t="shared" si="0"/>
        <v>0</v>
      </c>
      <c r="E8" s="40"/>
    </row>
    <row r="9" spans="1:9" x14ac:dyDescent="0.3">
      <c r="A9" s="41" t="s">
        <v>108</v>
      </c>
      <c r="B9" s="165">
        <v>51702.01</v>
      </c>
      <c r="C9" s="165">
        <v>2930.9800000000005</v>
      </c>
      <c r="D9" s="167">
        <f t="shared" si="0"/>
        <v>5.6689865635784764E-2</v>
      </c>
      <c r="E9" s="40"/>
    </row>
    <row r="10" spans="1:9" x14ac:dyDescent="0.3">
      <c r="A10" s="41" t="s">
        <v>109</v>
      </c>
      <c r="B10" s="165">
        <v>54663.61</v>
      </c>
      <c r="C10" s="165">
        <v>2293.34</v>
      </c>
      <c r="D10" s="167">
        <f t="shared" si="0"/>
        <v>4.1953687288490464E-2</v>
      </c>
      <c r="E10" s="40"/>
    </row>
    <row r="11" spans="1:9" x14ac:dyDescent="0.3">
      <c r="A11" s="41" t="s">
        <v>110</v>
      </c>
      <c r="B11" s="165">
        <v>16859.96</v>
      </c>
      <c r="C11" s="165">
        <v>0</v>
      </c>
      <c r="D11" s="167">
        <f t="shared" si="0"/>
        <v>0</v>
      </c>
      <c r="E11" s="40"/>
    </row>
    <row r="12" spans="1:9" x14ac:dyDescent="0.3">
      <c r="A12" s="41" t="s">
        <v>111</v>
      </c>
      <c r="B12" s="165">
        <v>101314.73</v>
      </c>
      <c r="C12" s="165">
        <v>0</v>
      </c>
      <c r="D12" s="167">
        <f t="shared" si="0"/>
        <v>0</v>
      </c>
      <c r="E12" s="40"/>
    </row>
    <row r="13" spans="1:9" x14ac:dyDescent="0.3">
      <c r="A13" s="41" t="s">
        <v>112</v>
      </c>
      <c r="B13" s="165">
        <v>390225.38000000006</v>
      </c>
      <c r="C13" s="165">
        <v>4227.1500000000005</v>
      </c>
      <c r="D13" s="167">
        <f t="shared" si="0"/>
        <v>1.0832586030155189E-2</v>
      </c>
      <c r="E13" s="40"/>
    </row>
    <row r="14" spans="1:9" x14ac:dyDescent="0.3">
      <c r="A14" s="41" t="s">
        <v>113</v>
      </c>
      <c r="B14" s="165">
        <v>283201.13999999996</v>
      </c>
      <c r="C14" s="165">
        <v>1644.2699999999998</v>
      </c>
      <c r="D14" s="167">
        <f t="shared" si="0"/>
        <v>5.8060147639236196E-3</v>
      </c>
      <c r="E14" s="40"/>
    </row>
    <row r="15" spans="1:9" x14ac:dyDescent="0.3">
      <c r="A15" s="41" t="s">
        <v>114</v>
      </c>
      <c r="B15" s="165">
        <v>0</v>
      </c>
      <c r="C15" s="165">
        <v>0</v>
      </c>
      <c r="D15" s="167">
        <v>0</v>
      </c>
      <c r="E15" s="40"/>
    </row>
    <row r="16" spans="1:9" x14ac:dyDescent="0.3">
      <c r="A16" s="43" t="s">
        <v>115</v>
      </c>
      <c r="B16" s="165">
        <v>0</v>
      </c>
      <c r="C16" s="165">
        <v>0</v>
      </c>
      <c r="D16" s="167">
        <v>0</v>
      </c>
      <c r="E16" s="40"/>
    </row>
    <row r="17" spans="1:5" ht="28.8" x14ac:dyDescent="0.3">
      <c r="A17" s="43" t="s">
        <v>116</v>
      </c>
      <c r="B17" s="165">
        <f>B18+B20+B22+B23+B24+B25</f>
        <v>2687376.4299999997</v>
      </c>
      <c r="C17" s="165">
        <f>C18+C20+C22+C23+C24+C25</f>
        <v>44926.920000000013</v>
      </c>
      <c r="D17" s="167">
        <f t="shared" si="0"/>
        <v>1.6717762163300665E-2</v>
      </c>
      <c r="E17" s="40"/>
    </row>
    <row r="18" spans="1:5" x14ac:dyDescent="0.3">
      <c r="A18" s="44" t="s">
        <v>117</v>
      </c>
      <c r="B18" s="165">
        <v>539004.37999999989</v>
      </c>
      <c r="C18" s="165">
        <v>2413.29</v>
      </c>
      <c r="D18" s="167">
        <f t="shared" si="0"/>
        <v>4.4773105554355612E-3</v>
      </c>
      <c r="E18" s="40"/>
    </row>
    <row r="19" spans="1:5" x14ac:dyDescent="0.3">
      <c r="A19" s="45" t="s">
        <v>118</v>
      </c>
      <c r="B19" s="165">
        <v>539004.37999999989</v>
      </c>
      <c r="C19" s="165">
        <v>2413.29</v>
      </c>
      <c r="D19" s="167">
        <f t="shared" si="0"/>
        <v>4.4773105554355612E-3</v>
      </c>
      <c r="E19" s="40"/>
    </row>
    <row r="20" spans="1:5" x14ac:dyDescent="0.3">
      <c r="A20" s="44" t="s">
        <v>119</v>
      </c>
      <c r="B20" s="165">
        <v>0</v>
      </c>
      <c r="C20" s="165">
        <v>0</v>
      </c>
      <c r="D20" s="167">
        <v>0</v>
      </c>
      <c r="E20" s="40"/>
    </row>
    <row r="21" spans="1:5" x14ac:dyDescent="0.3">
      <c r="A21" s="45" t="s">
        <v>120</v>
      </c>
      <c r="B21" s="165">
        <v>0</v>
      </c>
      <c r="C21" s="165">
        <v>0</v>
      </c>
      <c r="D21" s="167">
        <v>0</v>
      </c>
      <c r="E21" s="40"/>
    </row>
    <row r="22" spans="1:5" x14ac:dyDescent="0.3">
      <c r="A22" s="44" t="s">
        <v>121</v>
      </c>
      <c r="B22" s="165">
        <v>0</v>
      </c>
      <c r="C22" s="165">
        <v>0</v>
      </c>
      <c r="D22" s="167">
        <v>0</v>
      </c>
      <c r="E22" s="40"/>
    </row>
    <row r="23" spans="1:5" x14ac:dyDescent="0.3">
      <c r="A23" s="44" t="s">
        <v>122</v>
      </c>
      <c r="B23" s="165">
        <v>0</v>
      </c>
      <c r="C23" s="165">
        <v>0</v>
      </c>
      <c r="D23" s="167">
        <v>0</v>
      </c>
      <c r="E23" s="40"/>
    </row>
    <row r="24" spans="1:5" x14ac:dyDescent="0.3">
      <c r="A24" s="44" t="s">
        <v>123</v>
      </c>
      <c r="B24" s="165">
        <v>510830.67999999993</v>
      </c>
      <c r="C24" s="165">
        <v>6747.0099999999984</v>
      </c>
      <c r="D24" s="167">
        <f t="shared" si="0"/>
        <v>1.320791852204335E-2</v>
      </c>
      <c r="E24" s="40"/>
    </row>
    <row r="25" spans="1:5" x14ac:dyDescent="0.3">
      <c r="A25" s="44" t="s">
        <v>124</v>
      </c>
      <c r="B25" s="165">
        <v>1637541.37</v>
      </c>
      <c r="C25" s="165">
        <v>35766.62000000001</v>
      </c>
      <c r="D25" s="167">
        <f t="shared" si="0"/>
        <v>2.184165887668536E-2</v>
      </c>
      <c r="E25" s="40"/>
    </row>
    <row r="26" spans="1:5" x14ac:dyDescent="0.3">
      <c r="A26" s="46" t="s">
        <v>125</v>
      </c>
      <c r="B26" s="165">
        <v>0</v>
      </c>
      <c r="C26" s="165">
        <v>0</v>
      </c>
      <c r="D26" s="166">
        <v>0</v>
      </c>
      <c r="E26" s="40"/>
    </row>
    <row r="27" spans="1:5" x14ac:dyDescent="0.3">
      <c r="A27" s="193" t="s">
        <v>126</v>
      </c>
      <c r="B27" s="193"/>
      <c r="C27" s="193"/>
      <c r="D27" s="193"/>
    </row>
    <row r="28" spans="1:5" ht="35.25" customHeight="1" x14ac:dyDescent="0.3">
      <c r="A28" s="194"/>
      <c r="B28" s="194"/>
      <c r="C28" s="194"/>
      <c r="D28" s="194"/>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showGridLines="0" workbookViewId="0">
      <selection activeCell="B4" sqref="B4:G12"/>
    </sheetView>
  </sheetViews>
  <sheetFormatPr defaultColWidth="9.109375" defaultRowHeight="14.4" x14ac:dyDescent="0.3"/>
  <cols>
    <col min="1" max="1" width="34.5546875" style="35" customWidth="1"/>
    <col min="2" max="2" width="12.88671875" style="35" customWidth="1"/>
    <col min="3" max="3" width="15.109375" style="35" bestFit="1" customWidth="1"/>
    <col min="4" max="4" width="14" style="35" customWidth="1"/>
    <col min="5" max="5" width="17.109375" style="35" customWidth="1"/>
    <col min="6" max="6" width="17.5546875" style="35" customWidth="1"/>
    <col min="7" max="7" width="19.5546875" style="35" customWidth="1"/>
    <col min="8" max="9" width="11.44140625" style="35" bestFit="1" customWidth="1"/>
    <col min="10" max="10" width="9.109375" style="35"/>
    <col min="11" max="11" width="11" style="35" bestFit="1" customWidth="1"/>
    <col min="12" max="12" width="12" style="35" bestFit="1" customWidth="1"/>
    <col min="13" max="16384" width="9.109375" style="35"/>
  </cols>
  <sheetData>
    <row r="1" spans="1:12" x14ac:dyDescent="0.3">
      <c r="A1" s="195" t="s">
        <v>127</v>
      </c>
      <c r="B1" s="195"/>
      <c r="C1" s="195"/>
      <c r="D1" s="195"/>
      <c r="E1" s="195"/>
      <c r="F1" s="195"/>
      <c r="G1" s="195"/>
    </row>
    <row r="2" spans="1:12" x14ac:dyDescent="0.3">
      <c r="A2" s="196" t="s">
        <v>128</v>
      </c>
      <c r="B2" s="196"/>
      <c r="C2" s="196"/>
      <c r="D2" s="196"/>
      <c r="E2" s="196"/>
      <c r="F2" s="196"/>
      <c r="G2" s="196"/>
    </row>
    <row r="3" spans="1:12" ht="57.6" x14ac:dyDescent="0.3">
      <c r="A3" s="47"/>
      <c r="B3" s="48" t="s">
        <v>129</v>
      </c>
      <c r="C3" s="48" t="s">
        <v>130</v>
      </c>
      <c r="D3" s="48" t="s">
        <v>131</v>
      </c>
      <c r="E3" s="48" t="s">
        <v>132</v>
      </c>
      <c r="F3" s="48" t="s">
        <v>133</v>
      </c>
      <c r="G3" s="48" t="s">
        <v>134</v>
      </c>
      <c r="L3" s="133"/>
    </row>
    <row r="4" spans="1:12" x14ac:dyDescent="0.3">
      <c r="A4" s="49" t="s">
        <v>135</v>
      </c>
      <c r="B4" s="176">
        <f>B5+B8+B12</f>
        <v>3916565.01</v>
      </c>
      <c r="C4" s="50" t="s">
        <v>136</v>
      </c>
      <c r="D4" s="176">
        <f>D5</f>
        <v>22737.754799999999</v>
      </c>
      <c r="E4" s="177">
        <f>D4/$B$4</f>
        <v>5.8055348862956829E-3</v>
      </c>
      <c r="F4" s="178">
        <f>F8</f>
        <v>430878.66</v>
      </c>
      <c r="G4" s="177">
        <f>F4/$B$4</f>
        <v>0.11001442817873716</v>
      </c>
      <c r="I4" s="169"/>
      <c r="J4" s="133"/>
    </row>
    <row r="5" spans="1:12" x14ac:dyDescent="0.3">
      <c r="A5" s="51" t="s">
        <v>137</v>
      </c>
      <c r="B5" s="176">
        <f>B6+B7</f>
        <v>2061949.48</v>
      </c>
      <c r="C5" s="177">
        <f t="shared" ref="C5:C12" si="0">B5/$B$4</f>
        <v>0.52646885082599459</v>
      </c>
      <c r="D5" s="176">
        <f>D6+D7</f>
        <v>22737.754799999999</v>
      </c>
      <c r="E5" s="177">
        <f>D5/$B$4</f>
        <v>5.8055348862956829E-3</v>
      </c>
      <c r="F5" s="50" t="s">
        <v>136</v>
      </c>
      <c r="G5" s="50" t="s">
        <v>136</v>
      </c>
      <c r="H5" s="133"/>
      <c r="I5" s="169"/>
    </row>
    <row r="6" spans="1:12" x14ac:dyDescent="0.3">
      <c r="A6" s="52" t="s">
        <v>138</v>
      </c>
      <c r="B6" s="179">
        <v>1948127.8699999999</v>
      </c>
      <c r="C6" s="177">
        <f t="shared" si="0"/>
        <v>0.4974072599397501</v>
      </c>
      <c r="D6" s="179">
        <f>B6*0.01</f>
        <v>19481.278699999999</v>
      </c>
      <c r="E6" s="177">
        <f>D6/$B$4</f>
        <v>4.9740725993975008E-3</v>
      </c>
      <c r="F6" s="50" t="s">
        <v>136</v>
      </c>
      <c r="G6" s="50" t="s">
        <v>136</v>
      </c>
      <c r="I6" s="133"/>
    </row>
    <row r="7" spans="1:12" x14ac:dyDescent="0.3">
      <c r="A7" s="52" t="s">
        <v>139</v>
      </c>
      <c r="B7" s="179">
        <v>113821.61</v>
      </c>
      <c r="C7" s="177">
        <f t="shared" si="0"/>
        <v>2.9061590886244475E-2</v>
      </c>
      <c r="D7" s="179">
        <f>B7*0.01+2118.26</f>
        <v>3256.4761000000003</v>
      </c>
      <c r="E7" s="177">
        <f>D7/$B$4</f>
        <v>8.314622868981819E-4</v>
      </c>
      <c r="F7" s="50" t="s">
        <v>136</v>
      </c>
      <c r="G7" s="50" t="s">
        <v>136</v>
      </c>
    </row>
    <row r="8" spans="1:12" x14ac:dyDescent="0.3">
      <c r="A8" s="51" t="s">
        <v>140</v>
      </c>
      <c r="B8" s="176">
        <f>B9+B10+B11</f>
        <v>1529032.0799999998</v>
      </c>
      <c r="C8" s="177">
        <f t="shared" si="0"/>
        <v>0.3904013021859683</v>
      </c>
      <c r="D8" s="50" t="s">
        <v>136</v>
      </c>
      <c r="E8" s="50" t="s">
        <v>136</v>
      </c>
      <c r="F8" s="180">
        <f>SUM(F9:F11)</f>
        <v>430878.66</v>
      </c>
      <c r="G8" s="177">
        <f>F8/$B$4</f>
        <v>0.11001442817873716</v>
      </c>
      <c r="H8" s="53"/>
    </row>
    <row r="9" spans="1:12" x14ac:dyDescent="0.3">
      <c r="A9" s="54" t="s">
        <v>141</v>
      </c>
      <c r="B9" s="179">
        <v>1455220.0799999998</v>
      </c>
      <c r="C9" s="177">
        <f t="shared" si="0"/>
        <v>0.37155519601601095</v>
      </c>
      <c r="D9" s="50" t="s">
        <v>136</v>
      </c>
      <c r="E9" s="50" t="s">
        <v>136</v>
      </c>
      <c r="F9" s="179">
        <f>B9*25%</f>
        <v>363805.01999999996</v>
      </c>
      <c r="G9" s="177">
        <f>F9/$B$4</f>
        <v>9.2888799004002737E-2</v>
      </c>
      <c r="H9" s="53"/>
    </row>
    <row r="10" spans="1:12" x14ac:dyDescent="0.3">
      <c r="A10" s="54" t="s">
        <v>142</v>
      </c>
      <c r="B10" s="179">
        <v>11350.240000000002</v>
      </c>
      <c r="C10" s="177">
        <f t="shared" si="0"/>
        <v>2.8980088345322784E-3</v>
      </c>
      <c r="D10" s="50" t="s">
        <v>136</v>
      </c>
      <c r="E10" s="50" t="s">
        <v>136</v>
      </c>
      <c r="F10" s="179">
        <f>B10*50%</f>
        <v>5675.1200000000008</v>
      </c>
      <c r="G10" s="177">
        <f>F10/$B$4</f>
        <v>1.4490044172661392E-3</v>
      </c>
      <c r="H10" s="53"/>
    </row>
    <row r="11" spans="1:12" x14ac:dyDescent="0.3">
      <c r="A11" s="54" t="s">
        <v>143</v>
      </c>
      <c r="B11" s="179">
        <v>62461.760000000009</v>
      </c>
      <c r="C11" s="177">
        <f t="shared" si="0"/>
        <v>1.5948097335425057E-2</v>
      </c>
      <c r="D11" s="50" t="s">
        <v>136</v>
      </c>
      <c r="E11" s="50" t="s">
        <v>136</v>
      </c>
      <c r="F11" s="179">
        <f>B11-1063.24</f>
        <v>61398.520000000011</v>
      </c>
      <c r="G11" s="177">
        <f>F11/$B$4</f>
        <v>1.5676624757468283E-2</v>
      </c>
      <c r="H11" s="53"/>
    </row>
    <row r="12" spans="1:12" x14ac:dyDescent="0.3">
      <c r="A12" s="51" t="s">
        <v>144</v>
      </c>
      <c r="B12" s="176">
        <f>325564.32+19.13</f>
        <v>325583.45</v>
      </c>
      <c r="C12" s="177">
        <f t="shared" si="0"/>
        <v>8.3129846988037104E-2</v>
      </c>
      <c r="D12" s="50" t="s">
        <v>136</v>
      </c>
      <c r="E12" s="50" t="s">
        <v>136</v>
      </c>
      <c r="F12" s="50" t="s">
        <v>136</v>
      </c>
      <c r="G12" s="50" t="s">
        <v>136</v>
      </c>
    </row>
    <row r="14" spans="1:12" ht="16.2" x14ac:dyDescent="0.3">
      <c r="A14" s="55"/>
      <c r="C14" s="56"/>
    </row>
    <row r="15" spans="1:12" ht="16.2" x14ac:dyDescent="0.3">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showGridLines="0" topLeftCell="A40" zoomScaleNormal="100" zoomScaleSheetLayoutView="100" workbookViewId="0">
      <selection sqref="A1:C1"/>
    </sheetView>
  </sheetViews>
  <sheetFormatPr defaultColWidth="9.109375" defaultRowHeight="14.4" x14ac:dyDescent="0.3"/>
  <cols>
    <col min="1" max="1" width="55.109375" style="57" customWidth="1"/>
    <col min="2" max="2" width="13.6640625" style="57" customWidth="1"/>
    <col min="3" max="3" width="18.33203125" style="57" bestFit="1" customWidth="1"/>
    <col min="4" max="16384" width="9.109375" style="57"/>
  </cols>
  <sheetData>
    <row r="1" spans="1:3" ht="27.75" customHeight="1" x14ac:dyDescent="0.3">
      <c r="A1" s="197" t="s">
        <v>145</v>
      </c>
      <c r="B1" s="197"/>
      <c r="C1" s="197"/>
    </row>
    <row r="2" spans="1:3" ht="9.75" customHeight="1" x14ac:dyDescent="0.3">
      <c r="A2" s="198" t="s">
        <v>128</v>
      </c>
      <c r="B2" s="198"/>
      <c r="C2" s="198"/>
    </row>
    <row r="3" spans="1:3" ht="13.5" customHeight="1" x14ac:dyDescent="0.3">
      <c r="A3" s="59"/>
      <c r="B3" s="60" t="s">
        <v>146</v>
      </c>
      <c r="C3" s="60" t="s">
        <v>147</v>
      </c>
    </row>
    <row r="4" spans="1:3" ht="28.8" x14ac:dyDescent="0.3">
      <c r="A4" s="61" t="s">
        <v>148</v>
      </c>
      <c r="B4" s="62" t="s">
        <v>9</v>
      </c>
      <c r="C4" s="62" t="s">
        <v>149</v>
      </c>
    </row>
    <row r="5" spans="1:3" x14ac:dyDescent="0.3">
      <c r="A5" s="63" t="s">
        <v>150</v>
      </c>
      <c r="B5" s="149">
        <v>1301770.5900000001</v>
      </c>
      <c r="C5" s="149">
        <v>255358.99</v>
      </c>
    </row>
    <row r="6" spans="1:3" x14ac:dyDescent="0.3">
      <c r="A6" s="64" t="s">
        <v>151</v>
      </c>
      <c r="B6" s="150">
        <v>0</v>
      </c>
      <c r="C6" s="150">
        <v>0</v>
      </c>
    </row>
    <row r="7" spans="1:3" x14ac:dyDescent="0.3">
      <c r="A7" s="64" t="s">
        <v>152</v>
      </c>
      <c r="B7" s="149">
        <v>1275948.53</v>
      </c>
      <c r="C7" s="149">
        <v>232598.56</v>
      </c>
    </row>
    <row r="8" spans="1:3" ht="28.8" x14ac:dyDescent="0.3">
      <c r="A8" s="65" t="s">
        <v>153</v>
      </c>
      <c r="B8" s="150">
        <v>0</v>
      </c>
      <c r="C8" s="150">
        <v>0</v>
      </c>
    </row>
    <row r="9" spans="1:3" x14ac:dyDescent="0.3">
      <c r="A9" s="64" t="s">
        <v>154</v>
      </c>
      <c r="B9" s="150">
        <v>25822.06</v>
      </c>
      <c r="C9" s="150">
        <v>22760.43</v>
      </c>
    </row>
    <row r="10" spans="1:3" x14ac:dyDescent="0.3">
      <c r="A10" s="66" t="s">
        <v>155</v>
      </c>
      <c r="B10" s="149">
        <v>970935.4800000001</v>
      </c>
      <c r="C10" s="149">
        <v>205086.62</v>
      </c>
    </row>
    <row r="11" spans="1:3" x14ac:dyDescent="0.3">
      <c r="A11" s="65" t="s">
        <v>156</v>
      </c>
      <c r="B11" s="149">
        <v>970935.4800000001</v>
      </c>
      <c r="C11" s="149">
        <v>205086.62</v>
      </c>
    </row>
    <row r="12" spans="1:3" x14ac:dyDescent="0.3">
      <c r="A12" s="67" t="s">
        <v>157</v>
      </c>
      <c r="B12" s="150">
        <v>0</v>
      </c>
      <c r="C12" s="150">
        <v>0</v>
      </c>
    </row>
    <row r="13" spans="1:3" x14ac:dyDescent="0.3">
      <c r="A13" s="68" t="s">
        <v>158</v>
      </c>
      <c r="B13" s="149">
        <v>13026.26</v>
      </c>
      <c r="C13" s="149">
        <v>11729.79</v>
      </c>
    </row>
    <row r="14" spans="1:3" x14ac:dyDescent="0.3">
      <c r="A14" s="69" t="s">
        <v>159</v>
      </c>
      <c r="B14" s="150">
        <v>0</v>
      </c>
      <c r="C14" s="150">
        <v>0</v>
      </c>
    </row>
    <row r="15" spans="1:3" x14ac:dyDescent="0.3">
      <c r="A15" s="69" t="s">
        <v>160</v>
      </c>
      <c r="B15" s="149">
        <v>13026.26</v>
      </c>
      <c r="C15" s="149">
        <v>11729.79</v>
      </c>
    </row>
    <row r="16" spans="1:3" x14ac:dyDescent="0.3">
      <c r="A16" s="70" t="s">
        <v>161</v>
      </c>
      <c r="B16" s="149">
        <v>0</v>
      </c>
      <c r="C16" s="149">
        <v>0</v>
      </c>
    </row>
    <row r="17" spans="1:3" x14ac:dyDescent="0.3">
      <c r="A17" s="67" t="s">
        <v>162</v>
      </c>
      <c r="B17" s="149">
        <v>0</v>
      </c>
      <c r="C17" s="149">
        <v>0</v>
      </c>
    </row>
    <row r="18" spans="1:3" x14ac:dyDescent="0.3">
      <c r="A18" s="71" t="s">
        <v>163</v>
      </c>
      <c r="B18" s="149">
        <v>0</v>
      </c>
      <c r="C18" s="150">
        <v>0</v>
      </c>
    </row>
    <row r="19" spans="1:3" x14ac:dyDescent="0.3">
      <c r="A19" s="71" t="s">
        <v>164</v>
      </c>
      <c r="B19" s="149">
        <v>0</v>
      </c>
      <c r="C19" s="149">
        <v>0</v>
      </c>
    </row>
    <row r="20" spans="1:3" x14ac:dyDescent="0.3">
      <c r="A20" s="70" t="s">
        <v>165</v>
      </c>
      <c r="B20" s="151">
        <v>67800</v>
      </c>
      <c r="C20" s="151">
        <v>67800</v>
      </c>
    </row>
    <row r="21" spans="1:3" x14ac:dyDescent="0.3">
      <c r="A21" s="67" t="s">
        <v>166</v>
      </c>
      <c r="B21" s="149">
        <v>0</v>
      </c>
      <c r="C21" s="149">
        <v>0</v>
      </c>
    </row>
    <row r="22" spans="1:3" x14ac:dyDescent="0.3">
      <c r="A22" s="71" t="s">
        <v>163</v>
      </c>
      <c r="B22" s="152">
        <v>0</v>
      </c>
      <c r="C22" s="152">
        <v>0</v>
      </c>
    </row>
    <row r="23" spans="1:3" x14ac:dyDescent="0.3">
      <c r="A23" s="71" t="s">
        <v>164</v>
      </c>
      <c r="B23" s="152">
        <v>0</v>
      </c>
      <c r="C23" s="152">
        <v>0</v>
      </c>
    </row>
    <row r="24" spans="1:3" x14ac:dyDescent="0.3">
      <c r="A24" s="67" t="s">
        <v>167</v>
      </c>
      <c r="B24" s="149">
        <v>67800</v>
      </c>
      <c r="C24" s="149">
        <v>67800</v>
      </c>
    </row>
    <row r="25" spans="1:3" x14ac:dyDescent="0.3">
      <c r="A25" s="71" t="s">
        <v>168</v>
      </c>
      <c r="B25" s="149">
        <v>0</v>
      </c>
      <c r="C25" s="149">
        <v>0</v>
      </c>
    </row>
    <row r="26" spans="1:3" x14ac:dyDescent="0.3">
      <c r="A26" s="71" t="s">
        <v>169</v>
      </c>
      <c r="B26" s="149">
        <v>67800</v>
      </c>
      <c r="C26" s="149">
        <v>67800</v>
      </c>
    </row>
    <row r="27" spans="1:3" x14ac:dyDescent="0.3">
      <c r="A27" s="70" t="s">
        <v>170</v>
      </c>
      <c r="B27" s="151">
        <v>0</v>
      </c>
      <c r="C27" s="151">
        <v>0</v>
      </c>
    </row>
    <row r="28" spans="1:3" x14ac:dyDescent="0.3">
      <c r="A28" s="71" t="s">
        <v>171</v>
      </c>
      <c r="B28" s="150">
        <v>0</v>
      </c>
      <c r="C28" s="150">
        <v>0</v>
      </c>
    </row>
    <row r="29" spans="1:3" x14ac:dyDescent="0.3">
      <c r="A29" s="71" t="s">
        <v>172</v>
      </c>
      <c r="B29" s="150">
        <v>0</v>
      </c>
      <c r="C29" s="150">
        <v>0</v>
      </c>
    </row>
    <row r="30" spans="1:3" x14ac:dyDescent="0.3">
      <c r="A30" s="67" t="s">
        <v>173</v>
      </c>
      <c r="B30" s="149">
        <v>0</v>
      </c>
      <c r="C30" s="149">
        <v>0</v>
      </c>
    </row>
    <row r="31" spans="1:3" x14ac:dyDescent="0.3">
      <c r="A31" s="71" t="s">
        <v>174</v>
      </c>
      <c r="B31" s="152">
        <v>0</v>
      </c>
      <c r="C31" s="152">
        <v>0</v>
      </c>
    </row>
    <row r="32" spans="1:3" x14ac:dyDescent="0.3">
      <c r="A32" s="71" t="s">
        <v>175</v>
      </c>
      <c r="B32" s="152">
        <v>0</v>
      </c>
      <c r="C32" s="152">
        <v>0</v>
      </c>
    </row>
    <row r="33" spans="1:3" x14ac:dyDescent="0.3">
      <c r="A33" s="70" t="s">
        <v>176</v>
      </c>
      <c r="B33" s="149">
        <v>0</v>
      </c>
      <c r="C33" s="149">
        <v>0</v>
      </c>
    </row>
    <row r="34" spans="1:3" x14ac:dyDescent="0.3">
      <c r="A34" s="67" t="s">
        <v>177</v>
      </c>
      <c r="B34" s="152">
        <v>0</v>
      </c>
      <c r="C34" s="152">
        <v>0</v>
      </c>
    </row>
    <row r="35" spans="1:3" x14ac:dyDescent="0.3">
      <c r="A35" s="67" t="s">
        <v>178</v>
      </c>
      <c r="B35" s="152">
        <v>0</v>
      </c>
      <c r="C35" s="152">
        <v>0</v>
      </c>
    </row>
    <row r="36" spans="1:3" ht="28.8" x14ac:dyDescent="0.3">
      <c r="A36" s="68" t="s">
        <v>179</v>
      </c>
      <c r="B36" s="149">
        <v>0</v>
      </c>
      <c r="C36" s="149">
        <v>0</v>
      </c>
    </row>
    <row r="37" spans="1:3" x14ac:dyDescent="0.3">
      <c r="A37" s="67" t="s">
        <v>177</v>
      </c>
      <c r="B37" s="152">
        <v>0</v>
      </c>
      <c r="C37" s="152">
        <v>0</v>
      </c>
    </row>
    <row r="38" spans="1:3" x14ac:dyDescent="0.3">
      <c r="A38" s="67" t="s">
        <v>178</v>
      </c>
      <c r="B38" s="152">
        <v>0</v>
      </c>
      <c r="C38" s="152">
        <v>0</v>
      </c>
    </row>
    <row r="39" spans="1:3" x14ac:dyDescent="0.3">
      <c r="A39" s="68" t="s">
        <v>180</v>
      </c>
      <c r="B39" s="152">
        <v>0</v>
      </c>
      <c r="C39" s="152">
        <v>0</v>
      </c>
    </row>
    <row r="40" spans="1:3" ht="21" customHeight="1" x14ac:dyDescent="0.3">
      <c r="B40" s="153"/>
      <c r="C40" s="153"/>
    </row>
    <row r="41" spans="1:3" x14ac:dyDescent="0.3">
      <c r="C41" s="72" t="s">
        <v>128</v>
      </c>
    </row>
    <row r="42" spans="1:3" x14ac:dyDescent="0.3">
      <c r="A42" s="58"/>
      <c r="B42" s="60" t="s">
        <v>146</v>
      </c>
      <c r="C42" s="60" t="s">
        <v>147</v>
      </c>
    </row>
    <row r="43" spans="1:3" ht="28.8" x14ac:dyDescent="0.3">
      <c r="A43" s="73" t="s">
        <v>181</v>
      </c>
      <c r="B43" s="74" t="s">
        <v>9</v>
      </c>
      <c r="C43" s="62" t="s">
        <v>149</v>
      </c>
    </row>
    <row r="44" spans="1:3" x14ac:dyDescent="0.3">
      <c r="A44" s="75" t="s">
        <v>182</v>
      </c>
      <c r="B44" s="154">
        <v>0</v>
      </c>
      <c r="C44" s="154">
        <v>0</v>
      </c>
    </row>
    <row r="45" spans="1:3" x14ac:dyDescent="0.3">
      <c r="A45" s="76" t="s">
        <v>156</v>
      </c>
      <c r="B45" s="155">
        <v>0</v>
      </c>
      <c r="C45" s="155">
        <v>0</v>
      </c>
    </row>
    <row r="46" spans="1:3" x14ac:dyDescent="0.3">
      <c r="A46" s="77" t="s">
        <v>183</v>
      </c>
      <c r="B46" s="156">
        <v>0</v>
      </c>
      <c r="C46" s="156">
        <v>0</v>
      </c>
    </row>
    <row r="47" spans="1:3" x14ac:dyDescent="0.3">
      <c r="A47" s="78" t="s">
        <v>184</v>
      </c>
      <c r="B47" s="156">
        <v>0</v>
      </c>
      <c r="C47" s="156">
        <v>0</v>
      </c>
    </row>
    <row r="48" spans="1:3" x14ac:dyDescent="0.3">
      <c r="A48" s="79" t="s">
        <v>185</v>
      </c>
      <c r="B48" s="154">
        <v>153468.66</v>
      </c>
      <c r="C48" s="154">
        <v>15122.810000000001</v>
      </c>
    </row>
    <row r="49" spans="1:3" x14ac:dyDescent="0.3">
      <c r="A49" s="77" t="s">
        <v>186</v>
      </c>
      <c r="B49" s="157">
        <v>108428.83</v>
      </c>
      <c r="C49" s="157">
        <v>7001.67</v>
      </c>
    </row>
    <row r="50" spans="1:3" x14ac:dyDescent="0.3">
      <c r="A50" s="77" t="s">
        <v>187</v>
      </c>
      <c r="B50" s="157">
        <v>37240.710000000006</v>
      </c>
      <c r="C50" s="157">
        <v>8120.39</v>
      </c>
    </row>
    <row r="51" spans="1:3" x14ac:dyDescent="0.3">
      <c r="A51" s="77" t="s">
        <v>188</v>
      </c>
      <c r="B51" s="157">
        <v>7799.12</v>
      </c>
      <c r="C51" s="157">
        <v>0.75</v>
      </c>
    </row>
    <row r="52" spans="1:3" ht="12.75" customHeight="1" x14ac:dyDescent="0.3">
      <c r="A52" s="80" t="s">
        <v>189</v>
      </c>
      <c r="B52" s="157">
        <v>0</v>
      </c>
      <c r="C52" s="157">
        <v>0</v>
      </c>
    </row>
    <row r="53" spans="1:3" x14ac:dyDescent="0.3">
      <c r="A53" s="81" t="s">
        <v>190</v>
      </c>
      <c r="B53" s="157">
        <v>0</v>
      </c>
      <c r="C53" s="157">
        <v>0</v>
      </c>
    </row>
    <row r="54" spans="1:3" x14ac:dyDescent="0.3">
      <c r="A54" s="81" t="s">
        <v>191</v>
      </c>
      <c r="B54" s="157">
        <v>0</v>
      </c>
      <c r="C54" s="157">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showGridLines="0" workbookViewId="0">
      <selection activeCell="H22" sqref="H22"/>
    </sheetView>
  </sheetViews>
  <sheetFormatPr defaultColWidth="9.109375" defaultRowHeight="14.4" x14ac:dyDescent="0.3"/>
  <cols>
    <col min="1" max="1" width="3.109375" style="86" customWidth="1"/>
    <col min="2" max="2" width="20" style="35" customWidth="1"/>
    <col min="3" max="3" width="12.5546875" style="35" bestFit="1" customWidth="1"/>
    <col min="4" max="4" width="16.44140625" style="35" bestFit="1" customWidth="1"/>
    <col min="5" max="5" width="11" style="35" bestFit="1" customWidth="1"/>
    <col min="6" max="6" width="16.44140625" style="35" bestFit="1" customWidth="1"/>
    <col min="7" max="7" width="10" style="35" bestFit="1" customWidth="1"/>
    <col min="8" max="8" width="13.88671875" style="35" bestFit="1" customWidth="1"/>
    <col min="9" max="9" width="10" style="35" bestFit="1" customWidth="1"/>
    <col min="10" max="10" width="13.88671875" style="35" bestFit="1" customWidth="1"/>
    <col min="11" max="11" width="10" style="35" bestFit="1" customWidth="1"/>
    <col min="12" max="12" width="14.88671875" style="35" bestFit="1" customWidth="1"/>
    <col min="13" max="13" width="10" style="35" bestFit="1" customWidth="1"/>
    <col min="14" max="14" width="14.88671875" style="35" bestFit="1" customWidth="1"/>
    <col min="15" max="15" width="9" style="35" bestFit="1" customWidth="1"/>
    <col min="16" max="16" width="13.88671875" style="35" bestFit="1" customWidth="1"/>
    <col min="17" max="17" width="10" style="35" bestFit="1" customWidth="1"/>
    <col min="18" max="18" width="14.88671875" style="35" bestFit="1" customWidth="1"/>
    <col min="19" max="19" width="9" style="35" bestFit="1" customWidth="1"/>
    <col min="20" max="20" width="13.88671875" style="35" bestFit="1" customWidth="1"/>
    <col min="21" max="21" width="4.44140625" style="35" bestFit="1" customWidth="1"/>
    <col min="22" max="22" width="10.88671875" style="35" bestFit="1" customWidth="1"/>
    <col min="23" max="23" width="10" style="35" bestFit="1" customWidth="1"/>
    <col min="24" max="24" width="13.88671875" style="35" bestFit="1" customWidth="1"/>
    <col min="25" max="16384" width="9.109375" style="35"/>
  </cols>
  <sheetData>
    <row r="1" spans="1:24" ht="24.75" customHeight="1" thickBot="1" x14ac:dyDescent="0.35">
      <c r="A1" s="201" t="s">
        <v>312</v>
      </c>
      <c r="B1" s="201"/>
      <c r="C1" s="201"/>
      <c r="D1" s="201"/>
      <c r="E1" s="201"/>
      <c r="F1" s="201"/>
      <c r="G1" s="201"/>
      <c r="H1" s="201"/>
      <c r="I1" s="201"/>
      <c r="J1" s="201"/>
      <c r="K1" s="201"/>
      <c r="L1" s="201"/>
      <c r="M1" s="201"/>
      <c r="N1" s="201"/>
      <c r="O1" s="201"/>
      <c r="P1" s="201"/>
      <c r="Q1" s="201"/>
      <c r="R1" s="201"/>
      <c r="S1" s="201"/>
      <c r="T1" s="201"/>
      <c r="U1" s="201"/>
      <c r="V1" s="201"/>
      <c r="W1" s="201"/>
      <c r="X1" s="201"/>
    </row>
    <row r="2" spans="1:24" x14ac:dyDescent="0.3">
      <c r="A2" s="202" t="s">
        <v>192</v>
      </c>
      <c r="B2" s="205" t="s">
        <v>193</v>
      </c>
      <c r="C2" s="208" t="s">
        <v>194</v>
      </c>
      <c r="D2" s="208" t="s">
        <v>195</v>
      </c>
      <c r="E2" s="210" t="s">
        <v>196</v>
      </c>
      <c r="F2" s="210"/>
      <c r="G2" s="210"/>
      <c r="H2" s="210"/>
      <c r="I2" s="210"/>
      <c r="J2" s="210"/>
      <c r="K2" s="210"/>
      <c r="L2" s="210"/>
      <c r="M2" s="210"/>
      <c r="N2" s="210"/>
      <c r="O2" s="210"/>
      <c r="P2" s="210"/>
      <c r="Q2" s="210"/>
      <c r="R2" s="210"/>
      <c r="S2" s="210"/>
      <c r="T2" s="210"/>
      <c r="U2" s="210"/>
      <c r="V2" s="210"/>
      <c r="W2" s="210"/>
      <c r="X2" s="211"/>
    </row>
    <row r="3" spans="1:24" x14ac:dyDescent="0.3">
      <c r="A3" s="203"/>
      <c r="B3" s="206"/>
      <c r="C3" s="209"/>
      <c r="D3" s="209"/>
      <c r="E3" s="199" t="s">
        <v>197</v>
      </c>
      <c r="F3" s="212"/>
      <c r="G3" s="209" t="s">
        <v>198</v>
      </c>
      <c r="H3" s="209"/>
      <c r="I3" s="209" t="s">
        <v>199</v>
      </c>
      <c r="J3" s="209"/>
      <c r="K3" s="209" t="s">
        <v>200</v>
      </c>
      <c r="L3" s="209"/>
      <c r="M3" s="199" t="s">
        <v>201</v>
      </c>
      <c r="N3" s="212"/>
      <c r="O3" s="209" t="s">
        <v>202</v>
      </c>
      <c r="P3" s="209"/>
      <c r="Q3" s="209" t="s">
        <v>203</v>
      </c>
      <c r="R3" s="209"/>
      <c r="S3" s="209" t="s">
        <v>204</v>
      </c>
      <c r="T3" s="209"/>
      <c r="U3" s="209" t="s">
        <v>205</v>
      </c>
      <c r="V3" s="209"/>
      <c r="W3" s="199" t="s">
        <v>206</v>
      </c>
      <c r="X3" s="200"/>
    </row>
    <row r="4" spans="1:24" x14ac:dyDescent="0.3">
      <c r="A4" s="204"/>
      <c r="B4" s="207"/>
      <c r="C4" s="209"/>
      <c r="D4" s="209"/>
      <c r="E4" s="82" t="s">
        <v>207</v>
      </c>
      <c r="F4" s="82" t="s">
        <v>129</v>
      </c>
      <c r="G4" s="82" t="s">
        <v>207</v>
      </c>
      <c r="H4" s="82" t="s">
        <v>129</v>
      </c>
      <c r="I4" s="82" t="s">
        <v>207</v>
      </c>
      <c r="J4" s="82" t="s">
        <v>129</v>
      </c>
      <c r="K4" s="82" t="s">
        <v>207</v>
      </c>
      <c r="L4" s="82" t="s">
        <v>129</v>
      </c>
      <c r="M4" s="82" t="s">
        <v>207</v>
      </c>
      <c r="N4" s="82" t="s">
        <v>129</v>
      </c>
      <c r="O4" s="82" t="s">
        <v>207</v>
      </c>
      <c r="P4" s="82" t="s">
        <v>129</v>
      </c>
      <c r="Q4" s="82" t="s">
        <v>207</v>
      </c>
      <c r="R4" s="82" t="s">
        <v>129</v>
      </c>
      <c r="S4" s="82" t="s">
        <v>207</v>
      </c>
      <c r="T4" s="82" t="s">
        <v>129</v>
      </c>
      <c r="U4" s="82" t="s">
        <v>207</v>
      </c>
      <c r="V4" s="82" t="s">
        <v>129</v>
      </c>
      <c r="W4" s="82" t="s">
        <v>207</v>
      </c>
      <c r="X4" s="83" t="s">
        <v>129</v>
      </c>
    </row>
    <row r="5" spans="1:24" ht="43.2" x14ac:dyDescent="0.3">
      <c r="A5" s="84">
        <v>1</v>
      </c>
      <c r="B5" s="85" t="s">
        <v>208</v>
      </c>
      <c r="C5" s="127">
        <v>1150626</v>
      </c>
      <c r="D5" s="82" t="s">
        <v>136</v>
      </c>
      <c r="E5" s="127">
        <v>816313</v>
      </c>
      <c r="F5" s="82" t="s">
        <v>136</v>
      </c>
      <c r="G5" s="127">
        <v>28068</v>
      </c>
      <c r="H5" s="82" t="s">
        <v>136</v>
      </c>
      <c r="I5" s="127">
        <v>9081</v>
      </c>
      <c r="J5" s="82" t="s">
        <v>136</v>
      </c>
      <c r="K5" s="127">
        <v>130151</v>
      </c>
      <c r="L5" s="82" t="s">
        <v>136</v>
      </c>
      <c r="M5" s="127">
        <v>45950</v>
      </c>
      <c r="N5" s="82" t="s">
        <v>136</v>
      </c>
      <c r="O5" s="127">
        <v>19783</v>
      </c>
      <c r="P5" s="82" t="s">
        <v>136</v>
      </c>
      <c r="Q5" s="127">
        <v>56230</v>
      </c>
      <c r="R5" s="82" t="s">
        <v>136</v>
      </c>
      <c r="S5" s="127">
        <v>20910</v>
      </c>
      <c r="T5" s="82" t="s">
        <v>136</v>
      </c>
      <c r="U5" s="127">
        <v>0</v>
      </c>
      <c r="V5" s="82" t="s">
        <v>136</v>
      </c>
      <c r="W5" s="127">
        <v>24140</v>
      </c>
      <c r="X5" s="83" t="s">
        <v>136</v>
      </c>
    </row>
    <row r="6" spans="1:24" ht="16.2" customHeight="1" x14ac:dyDescent="0.3">
      <c r="A6" s="84">
        <v>2</v>
      </c>
      <c r="B6" s="85" t="s">
        <v>209</v>
      </c>
      <c r="C6" s="127">
        <v>1156029</v>
      </c>
      <c r="D6" s="127">
        <v>3916565.0099999993</v>
      </c>
      <c r="E6" s="127">
        <v>778155</v>
      </c>
      <c r="F6" s="127">
        <v>2933194.4699999997</v>
      </c>
      <c r="G6" s="127">
        <v>31644</v>
      </c>
      <c r="H6" s="127">
        <v>70783.510000000009</v>
      </c>
      <c r="I6" s="127">
        <v>10272</v>
      </c>
      <c r="J6" s="127">
        <v>22356.079999999998</v>
      </c>
      <c r="K6" s="127">
        <v>148880</v>
      </c>
      <c r="L6" s="127">
        <v>370832.01999999996</v>
      </c>
      <c r="M6" s="127">
        <v>51397</v>
      </c>
      <c r="N6" s="127">
        <v>115761.53</v>
      </c>
      <c r="O6" s="127">
        <v>21858</v>
      </c>
      <c r="P6" s="127">
        <v>58556.759999999995</v>
      </c>
      <c r="Q6" s="127">
        <v>63464</v>
      </c>
      <c r="R6" s="127">
        <v>207791.63</v>
      </c>
      <c r="S6" s="127">
        <v>23697</v>
      </c>
      <c r="T6" s="127">
        <v>56734.219999999994</v>
      </c>
      <c r="U6" s="127">
        <v>0</v>
      </c>
      <c r="V6" s="127">
        <v>0</v>
      </c>
      <c r="W6" s="127">
        <v>26662</v>
      </c>
      <c r="X6" s="127">
        <v>80554.789999999994</v>
      </c>
    </row>
    <row r="7" spans="1:24" x14ac:dyDescent="0.3">
      <c r="A7" s="84">
        <v>3</v>
      </c>
      <c r="B7" s="85" t="s">
        <v>210</v>
      </c>
      <c r="C7" s="127">
        <v>12904</v>
      </c>
      <c r="D7" s="127">
        <v>27706.210000000003</v>
      </c>
      <c r="E7" s="127">
        <v>8501</v>
      </c>
      <c r="F7" s="127">
        <v>16163.34</v>
      </c>
      <c r="G7" s="127">
        <v>330</v>
      </c>
      <c r="H7" s="127">
        <v>1529.82</v>
      </c>
      <c r="I7" s="127">
        <v>147</v>
      </c>
      <c r="J7" s="127">
        <v>274.02999999999997</v>
      </c>
      <c r="K7" s="127">
        <v>1761</v>
      </c>
      <c r="L7" s="127">
        <v>3539.22</v>
      </c>
      <c r="M7" s="127">
        <v>446</v>
      </c>
      <c r="N7" s="127">
        <v>774.15</v>
      </c>
      <c r="O7" s="127">
        <v>273</v>
      </c>
      <c r="P7" s="127">
        <v>444.63</v>
      </c>
      <c r="Q7" s="127">
        <v>976</v>
      </c>
      <c r="R7" s="127">
        <v>1921.46</v>
      </c>
      <c r="S7" s="127">
        <v>239</v>
      </c>
      <c r="T7" s="127">
        <v>546.20000000000005</v>
      </c>
      <c r="U7" s="127">
        <v>0</v>
      </c>
      <c r="V7" s="127">
        <v>0</v>
      </c>
      <c r="W7" s="127">
        <v>231</v>
      </c>
      <c r="X7" s="127">
        <v>2513.36</v>
      </c>
    </row>
    <row r="8" spans="1:24" x14ac:dyDescent="0.3">
      <c r="M8" s="87"/>
    </row>
    <row r="9" spans="1:24" x14ac:dyDescent="0.3">
      <c r="C9" s="169"/>
      <c r="D9" s="142"/>
      <c r="F9" s="142"/>
      <c r="H9" s="142"/>
      <c r="J9" s="142"/>
      <c r="L9" s="142"/>
      <c r="N9" s="142"/>
      <c r="P9" s="142"/>
      <c r="R9" s="142"/>
      <c r="T9" s="142"/>
      <c r="W9" s="142"/>
      <c r="X9" s="142"/>
    </row>
    <row r="10" spans="1:24" x14ac:dyDescent="0.3">
      <c r="C10" s="133"/>
      <c r="D10" s="143"/>
      <c r="F10" s="143"/>
      <c r="H10" s="143"/>
      <c r="J10" s="143"/>
      <c r="L10" s="143"/>
      <c r="N10" s="143"/>
      <c r="P10" s="143"/>
      <c r="R10" s="143"/>
      <c r="T10" s="143"/>
      <c r="W10" s="143"/>
      <c r="X10" s="143"/>
    </row>
    <row r="11" spans="1:24" x14ac:dyDescent="0.3">
      <c r="D11" s="88"/>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B3" sqref="B3:C3"/>
    </sheetView>
  </sheetViews>
  <sheetFormatPr defaultColWidth="9.109375" defaultRowHeight="14.4" x14ac:dyDescent="0.3"/>
  <cols>
    <col min="1" max="1" width="2.6640625" style="89" customWidth="1"/>
    <col min="2" max="2" width="33.88671875" style="89" customWidth="1"/>
    <col min="3" max="3" width="49.6640625" style="89" customWidth="1"/>
    <col min="4" max="4" width="9.109375" style="89"/>
    <col min="5" max="5" width="10.88671875" style="89" bestFit="1" customWidth="1"/>
    <col min="6" max="8" width="12" style="89" bestFit="1" customWidth="1"/>
    <col min="9" max="16384" width="9.109375" style="89"/>
  </cols>
  <sheetData>
    <row r="1" spans="1:11" ht="37.5" customHeight="1" x14ac:dyDescent="0.3">
      <c r="A1" s="213" t="s">
        <v>211</v>
      </c>
      <c r="B1" s="213"/>
      <c r="C1" s="213"/>
    </row>
    <row r="2" spans="1:11" ht="28.8" x14ac:dyDescent="0.3">
      <c r="A2" s="90" t="s">
        <v>192</v>
      </c>
      <c r="B2" s="91" t="s">
        <v>212</v>
      </c>
      <c r="C2" s="92" t="s">
        <v>213</v>
      </c>
    </row>
    <row r="3" spans="1:11" ht="15" customHeight="1" x14ac:dyDescent="0.3">
      <c r="A3" s="93">
        <v>1</v>
      </c>
      <c r="B3" s="128">
        <v>62783.519997999996</v>
      </c>
      <c r="C3" s="129">
        <v>7.9277798581035258E-2</v>
      </c>
      <c r="D3" s="94"/>
    </row>
    <row r="4" spans="1:11" x14ac:dyDescent="0.3">
      <c r="A4" s="95"/>
      <c r="B4" s="95"/>
      <c r="C4" s="95"/>
    </row>
    <row r="5" spans="1:11" ht="78.75" customHeight="1" x14ac:dyDescent="0.3">
      <c r="A5" s="214" t="s">
        <v>214</v>
      </c>
      <c r="B5" s="214"/>
      <c r="C5" s="214"/>
      <c r="D5" s="96"/>
      <c r="E5" s="96"/>
      <c r="F5" s="96"/>
      <c r="G5" s="96"/>
      <c r="H5" s="96"/>
      <c r="I5" s="96"/>
      <c r="J5" s="96"/>
      <c r="K5" s="96"/>
    </row>
    <row r="6" spans="1:11" x14ac:dyDescent="0.3">
      <c r="A6" s="96"/>
      <c r="B6" s="96"/>
      <c r="C6" s="96"/>
      <c r="D6" s="96"/>
      <c r="E6" s="96"/>
      <c r="F6" s="96"/>
      <c r="G6" s="96"/>
      <c r="H6" s="96"/>
      <c r="I6" s="96"/>
      <c r="J6" s="96"/>
      <c r="K6" s="96"/>
    </row>
    <row r="7" spans="1:11" x14ac:dyDescent="0.3">
      <c r="A7" s="95"/>
      <c r="B7" s="95"/>
      <c r="C7" s="95"/>
      <c r="E7" s="170"/>
    </row>
    <row r="8" spans="1:11" ht="16.2" x14ac:dyDescent="0.3">
      <c r="A8" s="215"/>
      <c r="B8" s="215"/>
      <c r="C8" s="215"/>
    </row>
    <row r="9" spans="1:11" x14ac:dyDescent="0.3">
      <c r="A9" s="95"/>
      <c r="B9" s="95"/>
      <c r="C9" s="95"/>
    </row>
    <row r="10" spans="1:11" x14ac:dyDescent="0.3">
      <c r="A10" s="95"/>
      <c r="B10" s="95"/>
      <c r="C10" s="95"/>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2023-10-12T09:09:43Z</dcterms:modified>
</cp:coreProperties>
</file>